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FS-Sizing\New folder\"/>
    </mc:Choice>
  </mc:AlternateContent>
  <xr:revisionPtr revIDLastSave="0" documentId="8_{AF7D053C-5E2D-4186-920D-55FABECCE2E3}" xr6:coauthVersionLast="41" xr6:coauthVersionMax="41" xr10:uidLastSave="{00000000-0000-0000-0000-000000000000}"/>
  <bookViews>
    <workbookView xWindow="-108" yWindow="-108" windowWidth="23256" windowHeight="12600" tabRatio="586" firstSheet="1" activeTab="1" xr2:uid="{00000000-000D-0000-FFFF-FFFF00000000}"/>
  </bookViews>
  <sheets>
    <sheet name="Data" sheetId="1" state="hidden" r:id="rId1"/>
    <sheet name="Cassandra data sizing" sheetId="2" r:id="rId2"/>
    <sheet name="Monitoring" sheetId="3" state="hidden" r:id="rId3"/>
    <sheet name="Network Hard Disk sizing" sheetId="4" r:id="rId4"/>
  </sheet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2" i="2"/>
  <c r="B232" i="3"/>
  <c r="B237" i="3"/>
  <c r="B236" i="3"/>
  <c r="B235" i="3"/>
  <c r="B234" i="3"/>
  <c r="B233" i="3"/>
  <c r="D224" i="3" a="1"/>
  <c r="D224" i="3" s="1"/>
  <c r="C224" i="3" a="1"/>
  <c r="C224" i="3" s="1"/>
  <c r="B224" i="3" a="1"/>
  <c r="B224" i="3" s="1"/>
  <c r="A224" i="3"/>
  <c r="D209" i="3" a="1"/>
  <c r="D209" i="3" s="1"/>
  <c r="C209" i="3" a="1"/>
  <c r="C209" i="3" s="1"/>
  <c r="C236" i="3" s="1"/>
  <c r="B209" i="3" a="1"/>
  <c r="B209" i="3" s="1"/>
  <c r="A209" i="3"/>
  <c r="D154" i="3" a="1"/>
  <c r="D154" i="3" s="1"/>
  <c r="C154" i="3" a="1"/>
  <c r="C154" i="3" s="1"/>
  <c r="B154" i="3" a="1"/>
  <c r="B154" i="3" s="1"/>
  <c r="A154" i="3"/>
  <c r="D121" i="3" a="1"/>
  <c r="D121" i="3" s="1"/>
  <c r="C121" i="3" a="1"/>
  <c r="C121" i="3" s="1"/>
  <c r="B121" i="3" a="1"/>
  <c r="B121" i="3" s="1"/>
  <c r="A121" i="3"/>
  <c r="D88" i="3" a="1"/>
  <c r="D88" i="3" s="1"/>
  <c r="C88" i="3" a="1"/>
  <c r="C88" i="3" s="1"/>
  <c r="B88" i="3" a="1"/>
  <c r="B88" i="3" s="1"/>
  <c r="A88" i="3"/>
  <c r="A228" i="3" s="1"/>
  <c r="A230" i="3" l="1"/>
  <c r="B12" i="4"/>
  <c r="E235" i="3"/>
  <c r="E233" i="3"/>
  <c r="E237" i="3"/>
  <c r="E236" i="3"/>
  <c r="C233" i="3"/>
  <c r="D233" i="3"/>
  <c r="D235" i="3"/>
  <c r="C235" i="3"/>
  <c r="C237" i="3"/>
  <c r="D237" i="3"/>
  <c r="B230" i="3"/>
  <c r="D230" i="3"/>
  <c r="C228" i="3"/>
  <c r="C230" i="3"/>
  <c r="D236" i="3"/>
  <c r="B228" i="3"/>
  <c r="E234" i="3"/>
  <c r="D234" i="3"/>
  <c r="D228" i="3"/>
  <c r="D10" i="2"/>
  <c r="D205" i="1"/>
  <c r="D163" i="1"/>
  <c r="E163" i="1" s="1"/>
  <c r="D184" i="1"/>
  <c r="C194" i="1"/>
  <c r="E194" i="1" s="1"/>
  <c r="D189" i="1"/>
  <c r="E189" i="1" s="1"/>
  <c r="D169" i="1"/>
  <c r="D168" i="1"/>
  <c r="D167" i="1"/>
  <c r="D170" i="1" s="1"/>
  <c r="C170" i="1"/>
  <c r="B194" i="1"/>
  <c r="F194" i="1" s="1"/>
  <c r="B189" i="1"/>
  <c r="F189" i="1" s="1"/>
  <c r="C240" i="3" l="1"/>
  <c r="E170" i="1"/>
  <c r="C234" i="3"/>
  <c r="C239" i="3" s="1"/>
  <c r="E240" i="3"/>
  <c r="D239" i="3"/>
  <c r="D240" i="3"/>
  <c r="E239" i="3"/>
  <c r="B184" i="1"/>
  <c r="B170" i="1"/>
  <c r="F170" i="1" s="1"/>
  <c r="B163" i="1"/>
  <c r="F163" i="1" s="1"/>
  <c r="B158" i="1"/>
  <c r="F158" i="1" s="1"/>
  <c r="B153" i="1"/>
  <c r="F153" i="1" s="1"/>
  <c r="B148" i="1"/>
  <c r="B144" i="1"/>
  <c r="F144" i="1" s="1"/>
  <c r="B139" i="1"/>
  <c r="B120" i="1"/>
  <c r="B115" i="1"/>
  <c r="B110" i="1"/>
  <c r="B88" i="1"/>
  <c r="B82" i="1"/>
  <c r="B72" i="1"/>
  <c r="B66" i="1"/>
  <c r="F66" i="1" s="1"/>
  <c r="B62" i="1"/>
  <c r="F62" i="1" s="1"/>
  <c r="B58" i="1"/>
  <c r="B51" i="1"/>
  <c r="B44" i="1"/>
  <c r="B40" i="1"/>
  <c r="B36" i="1"/>
  <c r="B32" i="1"/>
  <c r="B28" i="1"/>
  <c r="D7" i="1"/>
  <c r="E7" i="1" s="1"/>
  <c r="B7" i="1"/>
  <c r="F7" i="1" s="1"/>
  <c r="C184" i="1" a="1"/>
  <c r="D158" i="1"/>
  <c r="E158" i="1" s="1"/>
  <c r="D153" i="1"/>
  <c r="E153" i="1" s="1"/>
  <c r="D148" i="1"/>
  <c r="E148" i="1" s="1"/>
  <c r="D144" i="1"/>
  <c r="E144" i="1" s="1"/>
  <c r="D139" i="1"/>
  <c r="C139" i="1" a="1"/>
  <c r="C139" i="1" s="1"/>
  <c r="E139" i="1" s="1"/>
  <c r="D120" i="1"/>
  <c r="E120" i="1" s="1"/>
  <c r="D115" i="1"/>
  <c r="E115" i="1" s="1"/>
  <c r="D110" i="1"/>
  <c r="C110" i="1" a="1"/>
  <c r="C110" i="1" s="1"/>
  <c r="E110" i="1" s="1"/>
  <c r="D88" i="1"/>
  <c r="C88" i="1" a="1"/>
  <c r="C88" i="1" s="1"/>
  <c r="E88" i="1" s="1"/>
  <c r="D82" i="1"/>
  <c r="C82" i="1" a="1"/>
  <c r="C82" i="1" s="1"/>
  <c r="E82" i="1" s="1"/>
  <c r="D72" i="1"/>
  <c r="C72" i="1" a="1"/>
  <c r="C72" i="1" s="1"/>
  <c r="D66" i="1"/>
  <c r="E66" i="1" s="1"/>
  <c r="D62" i="1"/>
  <c r="E62" i="1" s="1"/>
  <c r="D58" i="1"/>
  <c r="C58" i="1" a="1"/>
  <c r="C58" i="1" s="1"/>
  <c r="E58" i="1" s="1"/>
  <c r="C51" i="1" a="1"/>
  <c r="C51" i="1" s="1"/>
  <c r="E51" i="1" s="1"/>
  <c r="D51" i="1"/>
  <c r="D44" i="1"/>
  <c r="E44" i="1" s="1"/>
  <c r="D40" i="1"/>
  <c r="E40" i="1" s="1"/>
  <c r="D36" i="1"/>
  <c r="E36" i="1" s="1"/>
  <c r="D32" i="1"/>
  <c r="E32" i="1" s="1"/>
  <c r="C28" i="1" a="1"/>
  <c r="C28" i="1" s="1"/>
  <c r="E28" i="1" s="1"/>
  <c r="D28" i="1"/>
  <c r="F58" i="1" l="1"/>
  <c r="F72" i="1"/>
  <c r="F82" i="1"/>
  <c r="F28" i="1"/>
  <c r="F110" i="1"/>
  <c r="E201" i="1"/>
  <c r="D6" i="2"/>
  <c r="D198" i="1"/>
  <c r="D3" i="2"/>
  <c r="E198" i="1"/>
  <c r="F32" i="1"/>
  <c r="F200" i="1" s="1"/>
  <c r="F115" i="1"/>
  <c r="F88" i="1"/>
  <c r="F36" i="1"/>
  <c r="F203" i="1" s="1"/>
  <c r="F120" i="1"/>
  <c r="D7" i="2"/>
  <c r="E202" i="1"/>
  <c r="F40" i="1"/>
  <c r="F139" i="1"/>
  <c r="F202" i="1" s="1"/>
  <c r="F44" i="1"/>
  <c r="E72" i="1"/>
  <c r="F51" i="1"/>
  <c r="F201" i="1" s="1"/>
  <c r="F148" i="1"/>
  <c r="F239" i="3"/>
  <c r="B32" i="2" s="1"/>
  <c r="F240" i="3"/>
  <c r="B33" i="2" s="1"/>
  <c r="B37" i="2" s="1"/>
  <c r="D202" i="1"/>
  <c r="D203" i="1"/>
  <c r="C184" i="1"/>
  <c r="E184" i="1" s="1"/>
  <c r="F184" i="1" l="1"/>
  <c r="D199" i="1"/>
  <c r="E199" i="1"/>
  <c r="D4" i="2"/>
  <c r="D204" i="1"/>
  <c r="D9" i="2"/>
  <c r="F199" i="1"/>
  <c r="F198" i="1"/>
  <c r="D8" i="2"/>
  <c r="E203" i="1"/>
  <c r="D5" i="2"/>
  <c r="E200" i="1"/>
  <c r="D200" i="1"/>
  <c r="D201" i="1"/>
  <c r="B208" i="1" l="1"/>
  <c r="B210" i="1" s="1"/>
  <c r="B13" i="2"/>
  <c r="B15" i="2" s="1"/>
  <c r="B42" i="2"/>
  <c r="B44" i="2" s="1"/>
  <c r="B36" i="2" s="1"/>
  <c r="B49" i="2" s="1"/>
  <c r="B50" i="2" l="1"/>
</calcChain>
</file>

<file path=xl/sharedStrings.xml><?xml version="1.0" encoding="utf-8"?>
<sst xmlns="http://schemas.openxmlformats.org/spreadsheetml/2006/main" count="842" uniqueCount="568">
  <si>
    <t>Person</t>
  </si>
  <si>
    <t>confPerson</t>
  </si>
  <si>
    <t>Data</t>
  </si>
  <si>
    <t>user</t>
  </si>
  <si>
    <t>key</t>
  </si>
  <si>
    <t>DB_VERSION</t>
  </si>
  <si>
    <t>DND_STATE</t>
  </si>
  <si>
    <t>EMPLOYEE_ID</t>
  </si>
  <si>
    <t>ENTITY_STATE</t>
  </si>
  <si>
    <t>NO_ANSWER_TIMEOUT</t>
  </si>
  <si>
    <t>REJECT_CALL_IN_CALL</t>
  </si>
  <si>
    <t>REJECT_CALL_NOT_READY</t>
  </si>
  <si>
    <t>ROLES</t>
  </si>
  <si>
    <t>TIMEZONE</t>
  </si>
  <si>
    <t>USER_NAME</t>
  </si>
  <si>
    <t>user_usernames</t>
  </si>
  <si>
    <t>user_id</t>
  </si>
  <si>
    <t>user_user_group</t>
  </si>
  <si>
    <t>group_id</t>
  </si>
  <si>
    <t>user_device</t>
  </si>
  <si>
    <t>device_id</t>
  </si>
  <si>
    <t>user_index</t>
  </si>
  <si>
    <t>user_id*3</t>
  </si>
  <si>
    <t>User Group</t>
  </si>
  <si>
    <t>confAgentGroup</t>
  </si>
  <si>
    <t>user_group</t>
  </si>
  <si>
    <t>GROUP_NAME</t>
  </si>
  <si>
    <t>MAILBOX_ID</t>
  </si>
  <si>
    <t>mailbox_id</t>
  </si>
  <si>
    <t>FIRST_NAME</t>
  </si>
  <si>
    <t>LAST_NAME</t>
  </si>
  <si>
    <t>VOICEMAIL_ENABLED</t>
  </si>
  <si>
    <t>user_group_index</t>
  </si>
  <si>
    <t>user_group_id</t>
  </si>
  <si>
    <t>user_group_users</t>
  </si>
  <si>
    <t>Agent Login</t>
  </si>
  <si>
    <t>confAgentLogin</t>
  </si>
  <si>
    <t>agent_login</t>
  </si>
  <si>
    <t>LOGIN_CODE</t>
  </si>
  <si>
    <t>SWITCH_NAME</t>
  </si>
  <si>
    <t>Device</t>
  </si>
  <si>
    <t>confDN</t>
  </si>
  <si>
    <t>device</t>
  </si>
  <si>
    <t>CFG_TYPE</t>
  </si>
  <si>
    <t>DEVICE_TYPE</t>
  </si>
  <si>
    <t>GEO_LOCATION</t>
  </si>
  <si>
    <t>NUMBER</t>
  </si>
  <si>
    <t>SERVICE_STATE</t>
  </si>
  <si>
    <t>DEVICE_PASSWORD</t>
  </si>
  <si>
    <t>USER</t>
  </si>
  <si>
    <t>LOGIN</t>
  </si>
  <si>
    <t>CALLING_PROFILE</t>
  </si>
  <si>
    <t>FORWARD_ON_BUSY</t>
  </si>
  <si>
    <t>FORWARD_ON_NO_ANSWER</t>
  </si>
  <si>
    <t>ROUTING_PROFILE</t>
  </si>
  <si>
    <t>SERVICE_TYPE</t>
  </si>
  <si>
    <t>SERVICE_DATA</t>
  </si>
  <si>
    <t>device_users</t>
  </si>
  <si>
    <t>device_index</t>
  </si>
  <si>
    <t>Mailbox</t>
  </si>
  <si>
    <t>mailbox</t>
  </si>
  <si>
    <t>activeGreetingType</t>
  </si>
  <si>
    <t>canDeposit</t>
  </si>
  <si>
    <t>canRetrieve</t>
  </si>
  <si>
    <t>isAnswerOnlyOn</t>
  </si>
  <si>
    <t>isEnrollmentDone</t>
  </si>
  <si>
    <t>lastInvalidLoginTimestamp</t>
  </si>
  <si>
    <t>lastLoginTimestamp</t>
  </si>
  <si>
    <t>loginAttemptCount</t>
  </si>
  <si>
    <t>storageVersion</t>
  </si>
  <si>
    <t>tenantDbid</t>
  </si>
  <si>
    <t>password</t>
  </si>
  <si>
    <t>unlockedTimestamp</t>
  </si>
  <si>
    <t>maxMsgCount</t>
  </si>
  <si>
    <t>optoutPhone</t>
  </si>
  <si>
    <t>mailbox_devices</t>
  </si>
  <si>
    <t>mailbox_logins</t>
  </si>
  <si>
    <t>login_code</t>
  </si>
  <si>
    <t>mailbox_usergroups</t>
  </si>
  <si>
    <t>usergroup_id</t>
  </si>
  <si>
    <t>mailbox_users</t>
  </si>
  <si>
    <t>mailbox_index</t>
  </si>
  <si>
    <t>mailmessage</t>
  </si>
  <si>
    <t>priority</t>
  </si>
  <si>
    <t>fn</t>
  </si>
  <si>
    <t>callerid</t>
  </si>
  <si>
    <t>callermailboxid</t>
  </si>
  <si>
    <t>timestamp</t>
  </si>
  <si>
    <t>isnew</t>
  </si>
  <si>
    <t>isdeleted</t>
  </si>
  <si>
    <t>isprivate</t>
  </si>
  <si>
    <t>duration</t>
  </si>
  <si>
    <t>callername</t>
  </si>
  <si>
    <t>message_bytes</t>
  </si>
  <si>
    <t>Description</t>
  </si>
  <si>
    <t># of DN</t>
  </si>
  <si>
    <t>Required Estimates [Standalone]</t>
  </si>
  <si>
    <t># of Agent Logins</t>
  </si>
  <si>
    <t># of Persons</t>
  </si>
  <si>
    <t># of Agent Groups</t>
  </si>
  <si>
    <t># of Mailboxes</t>
  </si>
  <si>
    <t>Average duration of Voicemail messages</t>
  </si>
  <si>
    <t>in seconds</t>
  </si>
  <si>
    <t># of Agent Group associated with user</t>
  </si>
  <si>
    <t>Average # messages per mailbox</t>
  </si>
  <si>
    <t>mailboxmessage</t>
  </si>
  <si>
    <t>message_id</t>
  </si>
  <si>
    <t>bytes</t>
  </si>
  <si>
    <t>Sample_rate (bytes/sec)</t>
  </si>
  <si>
    <t>ColumnOverhead</t>
  </si>
  <si>
    <t>Row Overhead</t>
  </si>
  <si>
    <t>message-id</t>
  </si>
  <si>
    <t>mailboxgreetings</t>
  </si>
  <si>
    <t>standard</t>
  </si>
  <si>
    <t>personal</t>
  </si>
  <si>
    <t>extendedAbsence</t>
  </si>
  <si>
    <t>Column name</t>
  </si>
  <si>
    <t>Column value size</t>
  </si>
  <si>
    <t>audio byte values for 10, 12 and 24 secs</t>
  </si>
  <si>
    <t>8 bytes for mailboxID assumed</t>
  </si>
  <si>
    <t>mailbox_id (8 )</t>
  </si>
  <si>
    <t>device_id (device_id@Switch_id) (8+1+16 = 25)</t>
  </si>
  <si>
    <t>deviceid (device_id:n:device_id@switch) 8+3+8+25 = 44</t>
  </si>
  <si>
    <t>mailbox_id (mailbox_id:n:mailbox_id) 8+3+8=19</t>
  </si>
  <si>
    <t>user_id (DBID@GUID) 8 + 16</t>
  </si>
  <si>
    <t>usergroup_id (DBID@GUID) 8+16</t>
  </si>
  <si>
    <t>[SUM UP only column name lengths]</t>
  </si>
  <si>
    <t>[SUM UP Key + Column value sizes]</t>
  </si>
  <si>
    <t>DBID@GUID (8+1+16 = 25)</t>
  </si>
  <si>
    <t>mailbox supplementary data</t>
  </si>
  <si>
    <t>Message bytes</t>
  </si>
  <si>
    <t>Raw Data size (in MB)</t>
  </si>
  <si>
    <t>Estimated Cassandra DB Size(MB)</t>
  </si>
  <si>
    <t>Messages per mailbox, default max is 10</t>
  </si>
  <si>
    <t># of agent groups a user is associated with</t>
  </si>
  <si>
    <t># of mbx in the system on Agent Lgoin/User/Groups/DNs</t>
  </si>
  <si>
    <t># of agent groups defined in the system</t>
  </si>
  <si>
    <t>username [16 bytes]</t>
  </si>
  <si>
    <t>DBID@GUID(User)</t>
  </si>
  <si>
    <t>DBID@GUID(UserGroup)</t>
  </si>
  <si>
    <t>DBID@GUID(user)</t>
  </si>
  <si>
    <t>username/firstname/lastname:u/l/f:userID</t>
  </si>
  <si>
    <t>DBID@GUID</t>
  </si>
  <si>
    <t>AgentGroupName:n:DBID@GUID</t>
  </si>
  <si>
    <t>DN@SwitchName(8+1+16)</t>
  </si>
  <si>
    <t>SIP</t>
  </si>
  <si>
    <t xml:space="preserve"> name</t>
  </si>
  <si>
    <t xml:space="preserve">  cpu_usage</t>
  </si>
  <si>
    <t xml:space="preserve"> CPU Usage</t>
  </si>
  <si>
    <t xml:space="preserve">  smemory_usage</t>
  </si>
  <si>
    <t xml:space="preserve"> Memory Usage</t>
  </si>
  <si>
    <t xml:space="preserve">  sips_CORE_THREADS_COUNT </t>
  </si>
  <si>
    <t xml:space="preserve"> Core threads count</t>
  </si>
  <si>
    <t xml:space="preserve">  sips_SYSMON_CPU_USAGE</t>
  </si>
  <si>
    <t xml:space="preserve"> System monitoring CPU usage</t>
  </si>
  <si>
    <t xml:space="preserve"> name +:sipTSCP</t>
  </si>
  <si>
    <t xml:space="preserve">  sips_ISCC_ACTIVE_NODE_SERVERS</t>
  </si>
  <si>
    <t xml:space="preserve"> ISCC active node servers</t>
  </si>
  <si>
    <t xml:space="preserve">  sips_ISCC_ACTIVE_PROXY_SERVERS</t>
  </si>
  <si>
    <t xml:space="preserve"> ISCC active proxy servers</t>
  </si>
  <si>
    <t xml:space="preserve">  sips_ISCC_ACTIVE_ORIG_TRANSACTIONS</t>
  </si>
  <si>
    <t xml:space="preserve"> ISCC active orig transactions</t>
  </si>
  <si>
    <t xml:space="preserve">  sip_ISCC_ACTIVE_DEST_TRANSACTIONS</t>
  </si>
  <si>
    <t xml:space="preserve"> ISCC active dest transactions</t>
  </si>
  <si>
    <t xml:space="preserve">  sips_ISCC_SUCCEEDED_ORIG_TRANSACTIONS</t>
  </si>
  <si>
    <t xml:space="preserve"> ISCC succeeded orig transactions</t>
  </si>
  <si>
    <t xml:space="preserve">  sips_ISCC_ISCC_SUCCEEDED_DEST_TRANSACTIONS</t>
  </si>
  <si>
    <t xml:space="preserve"> ISCC succeeded dest transactions</t>
  </si>
  <si>
    <t xml:space="preserve">  sips_ISCC_FAILED_ORIG_TRANSACTIONS</t>
  </si>
  <si>
    <t xml:space="preserve"> ISCC failed orig transactions</t>
  </si>
  <si>
    <t xml:space="preserve">  sips_ISCC_FAILED_DEST_TRANSACTIONS</t>
  </si>
  <si>
    <t xml:space="preserve"> ISCC failed dest transactions</t>
  </si>
  <si>
    <t xml:space="preserve">  sips_TSCP_USER_DATA_COLLISIONS</t>
  </si>
  <si>
    <t xml:space="preserve"> TSCP user data collisions</t>
  </si>
  <si>
    <t xml:space="preserve">  sips_TCONF_CFG_ERRORS</t>
  </si>
  <si>
    <t xml:space="preserve"> TCONF cfg errors</t>
  </si>
  <si>
    <t xml:space="preserve"> name +:sessionController</t>
  </si>
  <si>
    <t xml:space="preserve"> CPU usage</t>
  </si>
  <si>
    <t xml:space="preserve">  sips_sc_NHA_MESSAGES_SENT</t>
  </si>
  <si>
    <t xml:space="preserve"> HA messages sent</t>
  </si>
  <si>
    <t xml:space="preserve">  sips_sc_NHA_MESSAGES_RECEIVED</t>
  </si>
  <si>
    <t xml:space="preserve"> HA messages received</t>
  </si>
  <si>
    <t xml:space="preserve">  sips_sc_NAPPLY_TREATMENTS</t>
  </si>
  <si>
    <t xml:space="preserve"> Number of Apply Treatments</t>
  </si>
  <si>
    <t xml:space="preserve">  RESPONSE_LESS50</t>
  </si>
  <si>
    <t xml:space="preserve"> URS Response less then 50 ms</t>
  </si>
  <si>
    <t xml:space="preserve">  RESPONSE_50TO100</t>
  </si>
  <si>
    <t xml:space="preserve"> URS Response 50 to 100 ms</t>
  </si>
  <si>
    <t xml:space="preserve">  RESPONSE_100TO200</t>
  </si>
  <si>
    <t xml:space="preserve"> URS Response 100 to 200 ms</t>
  </si>
  <si>
    <t xml:space="preserve">  RESPONSE_200TO500</t>
  </si>
  <si>
    <t xml:space="preserve"> URS Response 200 to 500 ms</t>
  </si>
  <si>
    <t xml:space="preserve">  RESPONSE_500TO1SEC</t>
  </si>
  <si>
    <t xml:space="preserve"> URS Response 500 ms to 1sec</t>
  </si>
  <si>
    <t xml:space="preserve">  RESPONSE_1TO5SEC</t>
  </si>
  <si>
    <t xml:space="preserve"> URS Response 1 to 5 sec</t>
  </si>
  <si>
    <t xml:space="preserve">  RESPONSE_MORE5SEC</t>
  </si>
  <si>
    <t xml:space="preserve"> URS Response more then 5 sec</t>
  </si>
  <si>
    <t xml:space="preserve">  sips_sc_NUSER_DATA_UPDATES</t>
  </si>
  <si>
    <t xml:space="preserve"> Number of User Data Updates</t>
  </si>
  <si>
    <t xml:space="preserve">  sips_sc_NTREQUESTS</t>
  </si>
  <si>
    <t xml:space="preserve"> Number of T-Requests</t>
  </si>
  <si>
    <t xml:space="preserve"> name +:sipCallManager</t>
  </si>
  <si>
    <t xml:space="preserve">  calls_created</t>
  </si>
  <si>
    <t xml:space="preserve"> Number of calls created</t>
  </si>
  <si>
    <t xml:space="preserve">  dialogs</t>
  </si>
  <si>
    <t xml:space="preserve"> Number of dialogs</t>
  </si>
  <si>
    <t xml:space="preserve">  calls</t>
  </si>
  <si>
    <t xml:space="preserve"> Number of calls</t>
  </si>
  <si>
    <t xml:space="preserve">  parties</t>
  </si>
  <si>
    <t xml:space="preserve"> Number of parties</t>
  </si>
  <si>
    <t xml:space="preserve">  connections</t>
  </si>
  <si>
    <t xml:space="preserve"> Number of connections</t>
  </si>
  <si>
    <t xml:space="preserve">  chat_connections</t>
  </si>
  <si>
    <t xml:space="preserve"> Number of chat connections</t>
  </si>
  <si>
    <t xml:space="preserve">  scenarios</t>
  </si>
  <si>
    <t xml:space="preserve"> Number of scenarios</t>
  </si>
  <si>
    <t xml:space="preserve">  operations</t>
  </si>
  <si>
    <t xml:space="preserve"> Number of operations</t>
  </si>
  <si>
    <t xml:space="preserve">  pager_dialogs</t>
  </si>
  <si>
    <t xml:space="preserve"> Number of pager dialogs</t>
  </si>
  <si>
    <t xml:space="preserve">  persistent_conns</t>
  </si>
  <si>
    <t xml:space="preserve"> Number of persistent connections</t>
  </si>
  <si>
    <t xml:space="preserve">  NSERVICES</t>
  </si>
  <si>
    <t xml:space="preserve"> Number of scheduled services</t>
  </si>
  <si>
    <t xml:space="preserve">  NCONTEXTS</t>
  </si>
  <si>
    <t xml:space="preserve"> Number of contexts</t>
  </si>
  <si>
    <t xml:space="preserve">  NSIPCONTENTS</t>
  </si>
  <si>
    <t xml:space="preserve"> Number of SIP contents</t>
  </si>
  <si>
    <t xml:space="preserve">  NPRIVATEINFOS</t>
  </si>
  <si>
    <t xml:space="preserve"> Number of private infos</t>
  </si>
  <si>
    <t xml:space="preserve">  NMUSICSERVICES</t>
  </si>
  <si>
    <t xml:space="preserve"> Number of music services</t>
  </si>
  <si>
    <t xml:space="preserve">  NTREATMENTS</t>
  </si>
  <si>
    <t xml:space="preserve"> Number of treatments</t>
  </si>
  <si>
    <t xml:space="preserve">  NGREATINGS</t>
  </si>
  <si>
    <t xml:space="preserve"> Number of greatings</t>
  </si>
  <si>
    <t xml:space="preserve">  NRECORDERS</t>
  </si>
  <si>
    <t xml:space="preserve"> Number of recorders</t>
  </si>
  <si>
    <t xml:space="preserve">  NMCUCHANNELS</t>
  </si>
  <si>
    <t xml:space="preserve"> Number of MCU channels</t>
  </si>
  <si>
    <t xml:space="preserve">  dialogs_created</t>
  </si>
  <si>
    <t xml:space="preserve"> Dialogs Created</t>
  </si>
  <si>
    <t xml:space="preserve">  dialogs_terminated</t>
  </si>
  <si>
    <t xml:space="preserve"> Number of dialogs terminated</t>
  </si>
  <si>
    <t xml:space="preserve">  dialogs_destroyed</t>
  </si>
  <si>
    <t xml:space="preserve"> Number of dialogs destroyed</t>
  </si>
  <si>
    <t xml:space="preserve">  NPENDINGEVENTS</t>
  </si>
  <si>
    <t xml:space="preserve"> Number of pending cti events</t>
  </si>
  <si>
    <t xml:space="preserve">  HADATASENT</t>
  </si>
  <si>
    <t xml:space="preserve"> HA sync data sent</t>
  </si>
  <si>
    <t xml:space="preserve">  HADATARECEIVED</t>
  </si>
  <si>
    <t xml:space="preserve"> HA sync data received</t>
  </si>
  <si>
    <t xml:space="preserve">  NDEVICES</t>
  </si>
  <si>
    <t xml:space="preserve"> Number of devices</t>
  </si>
  <si>
    <t xml:space="preserve">  routing_timeouts</t>
  </si>
  <si>
    <t xml:space="preserve"> Routing Timeouts</t>
  </si>
  <si>
    <t xml:space="preserve"> logged_agents</t>
  </si>
  <si>
    <t xml:space="preserve"> Logged In Agents</t>
  </si>
  <si>
    <t xml:space="preserve"> registered_dns</t>
  </si>
  <si>
    <t xml:space="preserve"> Registered DNs</t>
  </si>
  <si>
    <t xml:space="preserve"> name + :sipCallManager</t>
  </si>
  <si>
    <t xml:space="preserve">  tlib_clients</t>
  </si>
  <si>
    <t xml:space="preserve"> Number of TLib Clients</t>
  </si>
  <si>
    <t xml:space="preserve">  calls_abandoned</t>
  </si>
  <si>
    <t xml:space="preserve"> Abandoned Calls</t>
  </si>
  <si>
    <t xml:space="preserve"> name + :sipStack</t>
  </si>
  <si>
    <t xml:space="preserve"> Dialogs created</t>
  </si>
  <si>
    <t xml:space="preserve">  dialogs_deleted</t>
  </si>
  <si>
    <t xml:space="preserve"> Dialogs deleted</t>
  </si>
  <si>
    <t xml:space="preserve">  messages_created</t>
  </si>
  <si>
    <t xml:space="preserve"> Messages Created</t>
  </si>
  <si>
    <t xml:space="preserve">  messages_deleted</t>
  </si>
  <si>
    <t xml:space="preserve"> Messages Deleted</t>
  </si>
  <si>
    <t xml:space="preserve">  client_transaction_created</t>
  </si>
  <si>
    <t xml:space="preserve"> Client transactions created</t>
  </si>
  <si>
    <t xml:space="preserve">  client_transaction_deleted</t>
  </si>
  <si>
    <t xml:space="preserve"> Client transactions deleted</t>
  </si>
  <si>
    <t xml:space="preserve">  server_transaction_created</t>
  </si>
  <si>
    <t xml:space="preserve"> Server transactions created</t>
  </si>
  <si>
    <t xml:space="preserve">  server_transaction_deleted</t>
  </si>
  <si>
    <t xml:space="preserve"> Server transactions deleted</t>
  </si>
  <si>
    <t xml:space="preserve">  TRANSPORT_CREATED</t>
  </si>
  <si>
    <t xml:space="preserve"> Transports created</t>
  </si>
  <si>
    <t xml:space="preserve">  TRANSPORT_DELETED</t>
  </si>
  <si>
    <t xml:space="preserve"> Transports deleted</t>
  </si>
  <si>
    <t xml:space="preserve">  DATASENT</t>
  </si>
  <si>
    <t xml:space="preserve"> Data sent</t>
  </si>
  <si>
    <t xml:space="preserve">  DATARECEIVED</t>
  </si>
  <si>
    <t xml:space="preserve"> Data received</t>
  </si>
  <si>
    <t xml:space="preserve">  RESPONSE_TIME_LESS20</t>
  </si>
  <si>
    <t xml:space="preserve"> Response Times less then 20 ms</t>
  </si>
  <si>
    <t xml:space="preserve">  RESPONSE_TIME_20TO50</t>
  </si>
  <si>
    <t xml:space="preserve"> Response Times 20 to 50 ms</t>
  </si>
  <si>
    <t xml:space="preserve">  RESPONSE_TIME_50TO100</t>
  </si>
  <si>
    <t xml:space="preserve"> Response Times 50 to 100 ms</t>
  </si>
  <si>
    <t xml:space="preserve">  RESPONSE_TIME_100TO200</t>
  </si>
  <si>
    <t xml:space="preserve"> Response Times 100 to 200 ms</t>
  </si>
  <si>
    <t xml:space="preserve">  RESPONSE_TIME_200TO500</t>
  </si>
  <si>
    <t xml:space="preserve"> Response Times 200 to 500 ms</t>
  </si>
  <si>
    <t xml:space="preserve">  RESPONSE_TIME_500TO1SEC</t>
  </si>
  <si>
    <t xml:space="preserve"> Response Times 500 ms to 1sec</t>
  </si>
  <si>
    <t xml:space="preserve">  RESPONSE_TIME_1TO5SEC</t>
  </si>
  <si>
    <t xml:space="preserve"> Response Times 1 to 5 sec</t>
  </si>
  <si>
    <t xml:space="preserve">  RESPONSE_TIME_5TO10SEC</t>
  </si>
  <si>
    <t xml:space="preserve"> Response Times 5 to 10 sec</t>
  </si>
  <si>
    <t xml:space="preserve">  RESPONSE_TIME_MORE10SEC</t>
  </si>
  <si>
    <t xml:space="preserve"> Response Times more then 10 sec</t>
  </si>
  <si>
    <t>Cluster</t>
  </si>
  <si>
    <t xml:space="preserve"> name +:T_Controller</t>
  </si>
  <si>
    <t xml:space="preserve"> name+:T_Controller</t>
  </si>
  <si>
    <t xml:space="preserve">  logged_agents</t>
  </si>
  <si>
    <t xml:space="preserve"> Number of logged on agent</t>
  </si>
  <si>
    <t xml:space="preserve">  TC_NDNS_CONTROLLED</t>
  </si>
  <si>
    <t xml:space="preserve"> Number of DNs controlled</t>
  </si>
  <si>
    <t xml:space="preserve">  TC_NCALLS_IN_PROGRESS </t>
  </si>
  <si>
    <t xml:space="preserve"> Number of calls in progress</t>
  </si>
  <si>
    <t xml:space="preserve">  TC_NPARTIES_IN_PROGRESS</t>
  </si>
  <si>
    <t xml:space="preserve"> Number of parties in progress</t>
  </si>
  <si>
    <t xml:space="preserve">  TC_NRUNNING_NODES</t>
  </si>
  <si>
    <t xml:space="preserve"> Number of running nodes</t>
  </si>
  <si>
    <t xml:space="preserve">  TC_NACTIVE_NODES</t>
  </si>
  <si>
    <t xml:space="preserve"> Number or active nodes</t>
  </si>
  <si>
    <t xml:space="preserve">  TC_NDATA_CENTERS</t>
  </si>
  <si>
    <t xml:space="preserve"> Number or data centers</t>
  </si>
  <si>
    <t xml:space="preserve"> name+:sipIsccProxy</t>
  </si>
  <si>
    <t xml:space="preserve">  ISCCP_NPROCESSED_ISCC_TRANSACTIONS</t>
  </si>
  <si>
    <t xml:space="preserve"> Number of processed ISCC transactions</t>
  </si>
  <si>
    <t xml:space="preserve">  ISCCP_NUNSUCCESSFUL_ISCC_TRANSACTIONS</t>
  </si>
  <si>
    <t xml:space="preserve"> Number of unsuccessful ISCC transactions</t>
  </si>
  <si>
    <t xml:space="preserve">  ISCCP_NACTIVE_ISCC_TRANSACTIONS</t>
  </si>
  <si>
    <t xml:space="preserve"> Current number of active ISCC transactions</t>
  </si>
  <si>
    <t xml:space="preserve"> name+:InteractionProxy</t>
  </si>
  <si>
    <t xml:space="preserve">  IP_NUNACKNOWLEDGED_EVENTS_IN_QUEUE </t>
  </si>
  <si>
    <t xml:space="preserve"> Number of un-acknowledged events in queue</t>
  </si>
  <si>
    <t xml:space="preserve">  IP_NINTERACTIONS_IN_PROGRESS</t>
  </si>
  <si>
    <t xml:space="preserve"> Number of interactions in progress</t>
  </si>
  <si>
    <t xml:space="preserve">  IP_NCLUSTERS_CONNECTED</t>
  </si>
  <si>
    <t xml:space="preserve"> Number of clusters connected</t>
  </si>
  <si>
    <t xml:space="preserve">  IP_NNODES_CONNECTED </t>
  </si>
  <si>
    <t xml:space="preserve"> Number of nodes connected</t>
  </si>
  <si>
    <t xml:space="preserve"> name+:sipTransportLayer</t>
  </si>
  <si>
    <t xml:space="preserve">  TL_NTRANSPORTS</t>
  </si>
  <si>
    <t xml:space="preserve"> Number of transports</t>
  </si>
  <si>
    <t xml:space="preserve"> name+:sipServiceChecker</t>
  </si>
  <si>
    <t xml:space="preserve">  SRVC_NOOS_DEVICES</t>
  </si>
  <si>
    <t xml:space="preserve"> Number Out Of Service devices</t>
  </si>
  <si>
    <t>SIP Proxy (Cluster)</t>
  </si>
  <si>
    <t xml:space="preserve"> SIPP_EVENT_BAD_EXTENSION</t>
  </si>
  <si>
    <t xml:space="preserve"> Requests with invalid Proxy-Require header</t>
  </si>
  <si>
    <t xml:space="preserve"> SIPP_EVENT_TARGET_DN_NOT_FOUND</t>
  </si>
  <si>
    <t xml:space="preserve"> Number of target DNs</t>
  </si>
  <si>
    <t xml:space="preserve"> which were not found</t>
  </si>
  <si>
    <t xml:space="preserve"> SIPP_EVENT_TARGET_SIPS_NOT_FOUND</t>
  </si>
  <si>
    <t xml:space="preserve"> Number of target SIP Servers</t>
  </si>
  <si>
    <t xml:space="preserve"> SIPP_ACTIVE_DIALOGS</t>
  </si>
  <si>
    <t xml:space="preserve"> Number of active dialogs</t>
  </si>
  <si>
    <t>SIPP_DN_REGISTERED</t>
  </si>
  <si>
    <t xml:space="preserve"> Number of registered DNs</t>
  </si>
  <si>
    <t>SIPP_OOS_PRIMARY_IN_SERVICE</t>
  </si>
  <si>
    <t xml:space="preserve"> Primary SIP Servers back-in-service events</t>
  </si>
  <si>
    <t xml:space="preserve"> SIPP_OOS_PRIMARY_OUT_OF_SERVICE</t>
  </si>
  <si>
    <t xml:space="preserve"> Primary SIP Servers out-of-service events</t>
  </si>
  <si>
    <t xml:space="preserve"> SIPP_OOS_HA_PAIR_UNAVAILABLE</t>
  </si>
  <si>
    <t xml:space="preserve"> SIP Server node out-of-server events</t>
  </si>
  <si>
    <t xml:space="preserve"> SIPP_INVITE_SENT</t>
  </si>
  <si>
    <t xml:space="preserve"> INVITE sent</t>
  </si>
  <si>
    <t xml:space="preserve"> SIPP_INVITE_200OK_RESP_RECEIVED</t>
  </si>
  <si>
    <t xml:space="preserve"> 200OK</t>
  </si>
  <si>
    <t xml:space="preserve"> received on INVITE</t>
  </si>
  <si>
    <t xml:space="preserve"> SIPP_INVITE_ERROR_RESP_RECEIVED</t>
  </si>
  <si>
    <t xml:space="preserve"> Error responses</t>
  </si>
  <si>
    <t xml:space="preserve"> SIPP_REGISTER_200OK_RESP_RECEIVED</t>
  </si>
  <si>
    <t xml:space="preserve"> received on REGISTER</t>
  </si>
  <si>
    <t xml:space="preserve"> SIPP_REGISTER_ERROR_RESP_RECEIVED</t>
  </si>
  <si>
    <t xml:space="preserve"> SIPP_SWITCHOVER_DETECTED</t>
  </si>
  <si>
    <t xml:space="preserve"> SIP Server node switchowers</t>
  </si>
  <si>
    <t xml:space="preserve"> SIPP_EXTERNAL_DESTINATIONS</t>
  </si>
  <si>
    <t xml:space="preserve"> Requests to external destination</t>
  </si>
  <si>
    <t xml:space="preserve"> SIPP_PROXIES_DISCONNECTED</t>
  </si>
  <si>
    <t xml:space="preserve"> SIP Proxy disconnect events</t>
  </si>
  <si>
    <t xml:space="preserve"> SIPP_INVITE_TIMEOUT</t>
  </si>
  <si>
    <t xml:space="preserve"> INVITE transaction timeouts</t>
  </si>
  <si>
    <t xml:space="preserve"> SIPP_REGISTER_TERMINATED</t>
  </si>
  <si>
    <t xml:space="preserve"> Terminated registrations</t>
  </si>
  <si>
    <t xml:space="preserve"> SIPP_REGISTER_EXPIRED</t>
  </si>
  <si>
    <t xml:space="preserve"> Expired registrations</t>
  </si>
  <si>
    <t xml:space="preserve"> SIPP_CALL_STORAGE_SIZE</t>
  </si>
  <si>
    <t xml:space="preserve"> Records in Call-Storage</t>
  </si>
  <si>
    <t xml:space="preserve"> SIPP_BYE_SENT</t>
  </si>
  <si>
    <t xml:space="preserve"> BYE sent</t>
  </si>
  <si>
    <t xml:space="preserve"> SIPP_INVITE_PROV_RESP_RECEIVED</t>
  </si>
  <si>
    <t xml:space="preserve"> Received provisional responses on INVITE</t>
  </si>
  <si>
    <t>name</t>
  </si>
  <si>
    <t xml:space="preserve"> SIPP_REQUEST_RECEIVED_RATE</t>
  </si>
  <si>
    <t xml:space="preserve"> Number of requests received per sec.</t>
  </si>
  <si>
    <t xml:space="preserve"> SIPP_INVITE_RECEIVED_RATE</t>
  </si>
  <si>
    <t xml:space="preserve"> Number of INVITE received per sec.</t>
  </si>
  <si>
    <t xml:space="preserve"> SIPP_INVITE_RECEIVED_RATE_AVERAGE</t>
  </si>
  <si>
    <t xml:space="preserve"> Average value of INVITE received per sec.</t>
  </si>
  <si>
    <t xml:space="preserve"> SIPP_INVITE_RECEIVED_RATE_MAX</t>
  </si>
  <si>
    <t xml:space="preserve"> Maximum value of INVITE received per sec.</t>
  </si>
  <si>
    <t xml:space="preserve"> SIPP_INVITE_REJECTED_RATE</t>
  </si>
  <si>
    <t xml:space="preserve"> Number of INVITE rejected per sec.</t>
  </si>
  <si>
    <t xml:space="preserve"> SIPP_INVITE_SENT_RATE</t>
  </si>
  <si>
    <t xml:space="preserve"> Number of INVITE sent per sec.</t>
  </si>
  <si>
    <t xml:space="preserve"> SIPP_REQUESTS_REJECTED</t>
  </si>
  <si>
    <t xml:space="preserve"> Number of rejected INVITE requests</t>
  </si>
  <si>
    <t>ICON</t>
  </si>
  <si>
    <t xml:space="preserve"> name +:GCTIStatistics</t>
  </si>
  <si>
    <t xml:space="preserve"> icon_fsmErrors</t>
  </si>
  <si>
    <t xml:space="preserve"> Call FSM1 errors</t>
  </si>
  <si>
    <t xml:space="preserve"> icon_lastFSMError</t>
  </si>
  <si>
    <t xml:space="preserve"> Last FSM1 error</t>
  </si>
  <si>
    <t xml:space="preserve"> icon_cstaFSMErrors</t>
  </si>
  <si>
    <t xml:space="preserve"> Call FSM2 errors</t>
  </si>
  <si>
    <t xml:space="preserve"> icon_lastCSTAFSMError</t>
  </si>
  <si>
    <t xml:space="preserve"> Last FSM2 error</t>
  </si>
  <si>
    <t xml:space="preserve"> icon_internalErrors</t>
  </si>
  <si>
    <t xml:space="preserve"> Call processor errors</t>
  </si>
  <si>
    <t xml:space="preserve"> icon_lastInternalError</t>
  </si>
  <si>
    <t xml:space="preserve"> Last call processor error</t>
  </si>
  <si>
    <t xml:space="preserve"> icon_failedConferenceTransactions</t>
  </si>
  <si>
    <t xml:space="preserve"> Failed conference transactions</t>
  </si>
  <si>
    <t xml:space="preserve"> icon_failedTransferTransactions</t>
  </si>
  <si>
    <t xml:space="preserve"> Failed Transfer transactions</t>
  </si>
  <si>
    <t xml:space="preserve"> icon_failedRedirectTransactions</t>
  </si>
  <si>
    <t xml:space="preserve"> Failed redirect transactions</t>
  </si>
  <si>
    <t xml:space="preserve"> icon_failedSSTTransactions</t>
  </si>
  <si>
    <t xml:space="preserve"> Failed SST transactions</t>
  </si>
  <si>
    <t xml:space="preserve"> icon_teventsPerSecond</t>
  </si>
  <si>
    <t xml:space="preserve"> Number of t-events per second</t>
  </si>
  <si>
    <t xml:space="preserve"> icon_failedCallMatchTransactions</t>
  </si>
  <si>
    <t xml:space="preserve"> Failed call match transactions</t>
  </si>
  <si>
    <t xml:space="preserve"> icon_callsPerSecond</t>
  </si>
  <si>
    <t xml:space="preserve"> Number of calls per second</t>
  </si>
  <si>
    <t xml:space="preserve"> icon_partiesPerSecond</t>
  </si>
  <si>
    <t xml:space="preserve"> Number of parties per second</t>
  </si>
  <si>
    <t xml:space="preserve"> name +:agentStatistics</t>
  </si>
  <si>
    <t xml:space="preserve"> icon_loginSessions</t>
  </si>
  <si>
    <t xml:space="preserve"> Active login sessions</t>
  </si>
  <si>
    <t xml:space="preserve"> icon_openSessions</t>
  </si>
  <si>
    <t xml:space="preserve"> Total login sessions open</t>
  </si>
  <si>
    <t xml:space="preserve"> icon_closedSessions</t>
  </si>
  <si>
    <t xml:space="preserve"> Total login sessions closed</t>
  </si>
  <si>
    <t xml:space="preserve"> icon_duplicateLogins</t>
  </si>
  <si>
    <t xml:space="preserve"> Duplicate Event Logins</t>
  </si>
  <si>
    <t xml:space="preserve"> icon_errorsOnOpenSession</t>
  </si>
  <si>
    <t xml:space="preserve"> Errors on open login sessions</t>
  </si>
  <si>
    <t xml:space="preserve"> icon_errorsInTimeStamps</t>
  </si>
  <si>
    <t xml:space="preserve"> Inconsistencies in TimeStamps</t>
  </si>
  <si>
    <t xml:space="preserve"> icon_StuckSessions</t>
  </si>
  <si>
    <t xml:space="preserve"> Stuck Login Sessions</t>
  </si>
  <si>
    <t xml:space="preserve"> icon_partyErrors</t>
  </si>
  <si>
    <t xml:space="preserve"> Errors on Party removal</t>
  </si>
  <si>
    <t xml:space="preserve"> icon_logoffOnBusy</t>
  </si>
  <si>
    <t xml:space="preserve"> Logout on Busy</t>
  </si>
  <si>
    <t xml:space="preserve"> icon_as_events</t>
  </si>
  <si>
    <t xml:space="preserve"> Number of events / sec</t>
  </si>
  <si>
    <t xml:space="preserve"> icon_agentFSMErrors</t>
  </si>
  <si>
    <t xml:space="preserve"> Agent FSM errors</t>
  </si>
  <si>
    <t xml:space="preserve"> icon_agentModelFSMErrors</t>
  </si>
  <si>
    <t xml:space="preserve"> Agent Model FSM errors</t>
  </si>
  <si>
    <t xml:space="preserve"> icon_callRecords</t>
  </si>
  <si>
    <t xml:space="preserve"> Allocated call records</t>
  </si>
  <si>
    <t xml:space="preserve"> icon_partyRecords</t>
  </si>
  <si>
    <t xml:space="preserve"> Allocated party records</t>
  </si>
  <si>
    <t xml:space="preserve"> name </t>
  </si>
  <si>
    <t xml:space="preserve"> icon_dataValues</t>
  </si>
  <si>
    <t xml:space="preserve"> Allocated data values</t>
  </si>
  <si>
    <t xml:space="preserve"> icon_dataRecords</t>
  </si>
  <si>
    <t xml:space="preserve"> Allocated data records</t>
  </si>
  <si>
    <t xml:space="preserve"> icon_agentStatRecords</t>
  </si>
  <si>
    <t xml:space="preserve"> Allocated agent stat records</t>
  </si>
  <si>
    <t xml:space="preserve"> icon_agentStatSeat</t>
  </si>
  <si>
    <t xml:space="preserve"> Allocated stat seat records</t>
  </si>
  <si>
    <t xml:space="preserve"> icon_agentStatDuration</t>
  </si>
  <si>
    <t xml:space="preserve"> Allocated agent stat duration records</t>
  </si>
  <si>
    <t xml:space="preserve"> icon_agentSessions</t>
  </si>
  <si>
    <t xml:space="preserve"> Active agents sessions</t>
  </si>
  <si>
    <t xml:space="preserve"> icon_dataFieldsTruncated</t>
  </si>
  <si>
    <t xml:space="preserve"> Truncated data fields</t>
  </si>
  <si>
    <t xml:space="preserve"> icon_callANITruncated</t>
  </si>
  <si>
    <t xml:space="preserve"> Truncated ANI fields</t>
  </si>
  <si>
    <t xml:space="preserve"> icon_callDNISTruncated</t>
  </si>
  <si>
    <t xml:space="preserve"> Truncated DNIS fields</t>
  </si>
  <si>
    <t xml:space="preserve"> name +:DBWriter</t>
  </si>
  <si>
    <t xml:space="preserve"> icon_queue_backlog</t>
  </si>
  <si>
    <t xml:space="preserve"> ICON Queue Backlog</t>
  </si>
  <si>
    <t xml:space="preserve"> icon_totalWritten</t>
  </si>
  <si>
    <t xml:space="preserve"> Total data records written</t>
  </si>
  <si>
    <t xml:space="preserve"> icon_totalWrittenSec</t>
  </si>
  <si>
    <t xml:space="preserve"> Total data records written/sec</t>
  </si>
  <si>
    <t xml:space="preserve"> icon_total_records</t>
  </si>
  <si>
    <t xml:space="preserve"> Total records queued</t>
  </si>
  <si>
    <t xml:space="preserve"> icon_totalRecords15</t>
  </si>
  <si>
    <t xml:space="preserve"> Records queued from calculation time</t>
  </si>
  <si>
    <t xml:space="preserve"> icon_15min_records</t>
  </si>
  <si>
    <t xml:space="preserve"> Records queued in previous 15 minutes</t>
  </si>
  <si>
    <t xml:space="preserve"> icon_alarmsGenerated</t>
  </si>
  <si>
    <t xml:space="preserve"> Alarms generated</t>
  </si>
  <si>
    <t xml:space="preserve"> icon_alarmsCleared</t>
  </si>
  <si>
    <t xml:space="preserve"> Alarms cleared</t>
  </si>
  <si>
    <t>URS</t>
  </si>
  <si>
    <t xml:space="preserve"> urs_call_now</t>
  </si>
  <si>
    <t xml:space="preserve"> URS Calls Now</t>
  </si>
  <si>
    <t xml:space="preserve"> urs_call_handled</t>
  </si>
  <si>
    <t xml:space="preserve"> URS Calls Completed</t>
  </si>
  <si>
    <t xml:space="preserve"> urs_call_routed</t>
  </si>
  <si>
    <t xml:space="preserve"> URS Calls Routed</t>
  </si>
  <si>
    <t xml:space="preserve"> urs_call_confirmed</t>
  </si>
  <si>
    <t xml:space="preserve"> URS Calls with EventRouteUseds</t>
  </si>
  <si>
    <t xml:space="preserve"> urs_call_abandoned</t>
  </si>
  <si>
    <t xml:space="preserve"> URS Calls Abandoned</t>
  </si>
  <si>
    <t xml:space="preserve"> urs_call_error</t>
  </si>
  <si>
    <t xml:space="preserve"> URS Call Errors</t>
  </si>
  <si>
    <t xml:space="preserve"> urs_call_default</t>
  </si>
  <si>
    <t xml:space="preserve"> URS Default Calls</t>
  </si>
  <si>
    <t xml:space="preserve"> urs_call_dropped</t>
  </si>
  <si>
    <t xml:space="preserve"> URS Calls Dropped</t>
  </si>
  <si>
    <t xml:space="preserve"> urs_exp_reqs</t>
  </si>
  <si>
    <t xml:space="preserve"> Explicit reserving requests</t>
  </si>
  <si>
    <t xml:space="preserve"> urs_imp_reqs</t>
  </si>
  <si>
    <t xml:space="preserve"> Implicit reserving requests</t>
  </si>
  <si>
    <t xml:space="preserve"> urs_pos</t>
  </si>
  <si>
    <t xml:space="preserve"> Accepted agent reservations</t>
  </si>
  <si>
    <t>Standalone</t>
  </si>
  <si>
    <t>Perriod(sec)</t>
  </si>
  <si>
    <t>mon_metric</t>
  </si>
  <si>
    <t>mon_component_metric</t>
  </si>
  <si>
    <t>mon_metric_data</t>
  </si>
  <si>
    <t>SIP Server</t>
  </si>
  <si>
    <t>SIP Server (Cluster)</t>
  </si>
  <si>
    <t>GB</t>
  </si>
  <si>
    <t>Monitoring</t>
  </si>
  <si>
    <t># SIP Server</t>
  </si>
  <si>
    <t># ICON</t>
  </si>
  <si>
    <t># URS</t>
  </si>
  <si>
    <t># SIP Proxy (Cluster only)</t>
  </si>
  <si>
    <t>Voicemail</t>
  </si>
  <si>
    <t>Total</t>
  </si>
  <si>
    <t xml:space="preserve">Cassandra.yaml settings: </t>
  </si>
  <si>
    <t>Cassandra Commitlog</t>
  </si>
  <si>
    <t>commitlog_segment_size_in_mb:</t>
  </si>
  <si>
    <t>commitlog_total_space_in_mb:</t>
  </si>
  <si>
    <t>Size of 'commitlog' folder (MB)</t>
  </si>
  <si>
    <t>Raw data size in Cassandra 'data' folder (MB) (Cluster mode)</t>
  </si>
  <si>
    <t>Raw data size in Cassandra 'data' folder (MB) (Standalone)</t>
  </si>
  <si>
    <t>Total estimated size for 'data' folder (MB) (Cluster mode)</t>
  </si>
  <si>
    <t>Total estimated size for 'data' folder (MB) (Standalone mode)</t>
  </si>
  <si>
    <t>Row Ovd</t>
  </si>
  <si>
    <t>Col Ovd</t>
  </si>
  <si>
    <t>Raw data size in Cassandra 'data' folder (MB) Standalone</t>
  </si>
  <si>
    <t>Estimated disk size for Cassandra 'data' folder (MB) (Cluster mode)</t>
  </si>
  <si>
    <t>Estimated disk size for Cassandra 'data' folder (MB) (Standalone mode)</t>
  </si>
  <si>
    <t>Data Collecting Period (sec)</t>
  </si>
  <si>
    <t>Estimated disk size for Cassandra 'data' folder (MB) Standalone</t>
  </si>
  <si>
    <t>Device Management</t>
  </si>
  <si>
    <t># of vendors</t>
  </si>
  <si>
    <t># of phone vendors used in the deployment</t>
  </si>
  <si>
    <t># of Devices</t>
  </si>
  <si>
    <t>Estimated data size for firmware (MB)</t>
  </si>
  <si>
    <t>Estimated data size for storing device logging (MB)</t>
  </si>
  <si>
    <t>Estimated data size for storing device logging backup (MB)</t>
  </si>
  <si>
    <t># of devices that need to be managed by system</t>
  </si>
  <si>
    <t>Total Network Hard disk size (MB)</t>
  </si>
  <si>
    <t>Raw data size in Cassandra for Device tables  (MB) (Standalone)</t>
  </si>
  <si>
    <t>Estimated data size in Cassandra for Device tables  (MB) (Standalone)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</si>
</sst>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00FFFF"/>
      <name val="Calibri"/>
      <family val="2"/>
      <scheme val="minor"/>
    </font>
    <font>
      <b/>
      <sz val="11"/>
      <color rgb="FF00FFFF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0" fillId="0" borderId="2" xfId="0" applyBorder="1"/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5" xfId="0" applyFill="1" applyBorder="1" applyProtection="1">
      <protection hidden="1"/>
    </xf>
    <xf numFmtId="0" fontId="2" fillId="2" borderId="6" xfId="0" applyFont="1" applyFill="1" applyBorder="1"/>
    <xf numFmtId="0" fontId="0" fillId="2" borderId="7" xfId="0" applyFill="1" applyBorder="1" applyProtection="1">
      <protection hidden="1"/>
    </xf>
    <xf numFmtId="0" fontId="0" fillId="2" borderId="7" xfId="0" applyFill="1" applyBorder="1"/>
    <xf numFmtId="0" fontId="0" fillId="2" borderId="6" xfId="0" applyFill="1" applyBorder="1"/>
    <xf numFmtId="0" fontId="2" fillId="2" borderId="8" xfId="0" applyFont="1" applyFill="1" applyBorder="1"/>
    <xf numFmtId="0" fontId="0" fillId="3" borderId="3" xfId="0" applyFill="1" applyBorder="1"/>
    <xf numFmtId="0" fontId="0" fillId="3" borderId="2" xfId="0" applyFill="1" applyBorder="1"/>
    <xf numFmtId="4" fontId="2" fillId="3" borderId="0" xfId="0" applyNumberFormat="1" applyFont="1" applyFill="1" applyBorder="1"/>
    <xf numFmtId="4" fontId="0" fillId="3" borderId="9" xfId="0" applyNumberFormat="1" applyFont="1" applyFill="1" applyBorder="1"/>
    <xf numFmtId="0" fontId="2" fillId="0" borderId="0" xfId="0" applyFont="1"/>
    <xf numFmtId="0" fontId="0" fillId="0" borderId="0" xfId="0" applyFont="1"/>
    <xf numFmtId="0" fontId="0" fillId="0" borderId="0" xfId="0" applyFont="1" applyAlignment="1">
      <alignment horizontal="left" vertical="top" indent="1"/>
    </xf>
    <xf numFmtId="0" fontId="5" fillId="0" borderId="0" xfId="0" applyFont="1"/>
    <xf numFmtId="0" fontId="5" fillId="0" borderId="0" xfId="0" applyFont="1" applyAlignment="1">
      <alignment horizontal="left" vertical="top" indent="1"/>
    </xf>
    <xf numFmtId="0" fontId="2" fillId="4" borderId="0" xfId="0" applyFont="1" applyFill="1"/>
    <xf numFmtId="0" fontId="6" fillId="0" borderId="0" xfId="0" applyFont="1"/>
    <xf numFmtId="0" fontId="4" fillId="0" borderId="0" xfId="0" applyFont="1"/>
    <xf numFmtId="0" fontId="7" fillId="0" borderId="0" xfId="2" applyAlignment="1" applyProtection="1"/>
    <xf numFmtId="0" fontId="2" fillId="2" borderId="7" xfId="0" applyFont="1" applyFill="1" applyBorder="1"/>
    <xf numFmtId="4" fontId="9" fillId="2" borderId="11" xfId="0" applyNumberFormat="1" applyFont="1" applyFill="1" applyBorder="1"/>
    <xf numFmtId="0" fontId="8" fillId="2" borderId="7" xfId="0" applyFont="1" applyFill="1" applyBorder="1"/>
    <xf numFmtId="4" fontId="8" fillId="2" borderId="10" xfId="0" applyNumberFormat="1" applyFont="1" applyFill="1" applyBorder="1"/>
    <xf numFmtId="2" fontId="2" fillId="3" borderId="2" xfId="0" applyNumberFormat="1" applyFont="1" applyFill="1" applyBorder="1"/>
    <xf numFmtId="0" fontId="0" fillId="0" borderId="0" xfId="0" applyProtection="1">
      <protection hidden="1"/>
    </xf>
    <xf numFmtId="0" fontId="0" fillId="0" borderId="0" xfId="0" applyProtection="1"/>
    <xf numFmtId="0" fontId="0" fillId="2" borderId="4" xfId="0" applyFont="1" applyFill="1" applyBorder="1"/>
    <xf numFmtId="2" fontId="0" fillId="3" borderId="2" xfId="0" applyNumberFormat="1" applyFont="1" applyFill="1" applyBorder="1"/>
    <xf numFmtId="0" fontId="0" fillId="2" borderId="4" xfId="0" applyFill="1" applyBorder="1"/>
    <xf numFmtId="1" fontId="0" fillId="3" borderId="2" xfId="0" applyNumberFormat="1" applyFont="1" applyFill="1" applyBorder="1" applyAlignment="1">
      <alignment horizontal="right"/>
    </xf>
    <xf numFmtId="0" fontId="0" fillId="2" borderId="12" xfId="0" applyFill="1" applyBorder="1" applyProtection="1">
      <protection hidden="1"/>
    </xf>
    <xf numFmtId="0" fontId="0" fillId="2" borderId="13" xfId="0" applyFill="1" applyBorder="1" applyProtection="1">
      <protection hidden="1"/>
    </xf>
    <xf numFmtId="0" fontId="0" fillId="2" borderId="2" xfId="0" applyFill="1" applyBorder="1" applyProtection="1">
      <protection hidden="1"/>
    </xf>
    <xf numFmtId="0" fontId="10" fillId="0" borderId="0" xfId="0" applyFont="1"/>
    <xf numFmtId="0" fontId="11" fillId="0" borderId="0" xfId="0" applyFont="1"/>
    <xf numFmtId="0" fontId="11" fillId="5" borderId="0" xfId="0" applyFont="1" applyFill="1"/>
    <xf numFmtId="1" fontId="12" fillId="0" borderId="0" xfId="2" applyNumberFormat="1" applyFont="1" applyAlignment="1" applyProtection="1"/>
    <xf numFmtId="0" fontId="3" fillId="2" borderId="1" xfId="1" applyFont="1" applyFill="1" applyBorder="1" applyAlignment="1">
      <alignment horizontal="center" wrapText="1"/>
    </xf>
    <xf numFmtId="0" fontId="1" fillId="2" borderId="14" xfId="1" applyFill="1" applyBorder="1" applyAlignment="1">
      <alignment wrapText="1"/>
    </xf>
    <xf numFmtId="0" fontId="1" fillId="2" borderId="1" xfId="1" applyFill="1" applyBorder="1" applyAlignment="1">
      <alignment wrapText="1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colors>
    <mruColors>
      <color rgb="FF66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N@SwitchName(8+1+16)" TargetMode="External"/><Relationship Id="rId3" Type="http://schemas.openxmlformats.org/officeDocument/2006/relationships/hyperlink" Target="mailto:DBID@GUID%20(8+1+16%20=%2025)" TargetMode="External"/><Relationship Id="rId7" Type="http://schemas.openxmlformats.org/officeDocument/2006/relationships/hyperlink" Target="mailto:DBID@GUID(user)" TargetMode="External"/><Relationship Id="rId2" Type="http://schemas.openxmlformats.org/officeDocument/2006/relationships/hyperlink" Target="mailto:DBID@GUID%20(8+1+16%20=%2025)" TargetMode="External"/><Relationship Id="rId1" Type="http://schemas.openxmlformats.org/officeDocument/2006/relationships/hyperlink" Target="mailto:device_id@Switch_id" TargetMode="External"/><Relationship Id="rId6" Type="http://schemas.openxmlformats.org/officeDocument/2006/relationships/hyperlink" Target="mailto:DBID@GUID(UserGroup)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DBID@GUID(User)" TargetMode="External"/><Relationship Id="rId10" Type="http://schemas.openxmlformats.org/officeDocument/2006/relationships/hyperlink" Target="mailto:DBID@GUID" TargetMode="External"/><Relationship Id="rId4" Type="http://schemas.openxmlformats.org/officeDocument/2006/relationships/hyperlink" Target="mailto:DBID@GUID%20(8+1+16%20=%2025)" TargetMode="External"/><Relationship Id="rId9" Type="http://schemas.openxmlformats.org/officeDocument/2006/relationships/hyperlink" Target="mailto:DBID@GUID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3"/>
  <sheetViews>
    <sheetView topLeftCell="A196" workbookViewId="0">
      <selection activeCell="B159" sqref="B159"/>
    </sheetView>
  </sheetViews>
  <sheetFormatPr defaultRowHeight="14.4" x14ac:dyDescent="0.3"/>
  <cols>
    <col min="1" max="1" width="37.44140625" customWidth="1"/>
    <col min="2" max="2" width="54.21875" customWidth="1"/>
    <col min="3" max="3" width="36.77734375" customWidth="1"/>
    <col min="4" max="4" width="28.77734375" customWidth="1"/>
    <col min="7" max="7" width="17.77734375" customWidth="1"/>
  </cols>
  <sheetData>
    <row r="1" spans="1:8" s="20" customFormat="1" x14ac:dyDescent="0.3">
      <c r="C1" s="20" t="s">
        <v>116</v>
      </c>
      <c r="D1" s="20" t="s">
        <v>117</v>
      </c>
    </row>
    <row r="2" spans="1:8" x14ac:dyDescent="0.3">
      <c r="C2" t="s">
        <v>126</v>
      </c>
      <c r="D2" t="s">
        <v>127</v>
      </c>
    </row>
    <row r="3" spans="1:8" x14ac:dyDescent="0.3">
      <c r="A3" s="16" t="s">
        <v>0</v>
      </c>
      <c r="B3" s="15"/>
      <c r="C3" s="16"/>
      <c r="D3" s="16"/>
      <c r="E3" s="16"/>
      <c r="G3" t="s">
        <v>109</v>
      </c>
      <c r="H3">
        <v>15</v>
      </c>
    </row>
    <row r="4" spans="1:8" x14ac:dyDescent="0.3">
      <c r="A4" s="16"/>
      <c r="B4" s="15" t="s">
        <v>1</v>
      </c>
      <c r="C4" s="16"/>
      <c r="D4" s="16"/>
      <c r="E4" s="16"/>
      <c r="G4" t="s">
        <v>110</v>
      </c>
      <c r="H4">
        <v>23</v>
      </c>
    </row>
    <row r="5" spans="1:8" x14ac:dyDescent="0.3">
      <c r="A5" s="22"/>
      <c r="B5" s="23" t="s">
        <v>128</v>
      </c>
      <c r="C5" s="22" t="s">
        <v>4</v>
      </c>
      <c r="D5" s="22">
        <v>25</v>
      </c>
      <c r="E5" s="16"/>
    </row>
    <row r="6" spans="1:8" x14ac:dyDescent="0.3">
      <c r="A6" s="16"/>
      <c r="B6" s="15"/>
      <c r="C6" s="16" t="s">
        <v>2</v>
      </c>
      <c r="D6" s="16">
        <v>150</v>
      </c>
      <c r="E6" s="16"/>
    </row>
    <row r="7" spans="1:8" x14ac:dyDescent="0.3">
      <c r="A7" s="16"/>
      <c r="B7" s="16">
        <f>PRODUCT(H3,COUNT(D6))</f>
        <v>15</v>
      </c>
      <c r="C7" s="16">
        <v>4</v>
      </c>
      <c r="D7" s="16">
        <f>SUM(D5:D6)</f>
        <v>175</v>
      </c>
      <c r="E7" s="16">
        <f>SUM(C7:D7)</f>
        <v>179</v>
      </c>
      <c r="F7">
        <f>SUM(B7:D7)</f>
        <v>194</v>
      </c>
    </row>
    <row r="8" spans="1:8" x14ac:dyDescent="0.3">
      <c r="A8" s="16"/>
      <c r="B8" s="38" t="s">
        <v>3</v>
      </c>
      <c r="C8" s="22"/>
      <c r="D8" s="22"/>
      <c r="E8" s="16"/>
    </row>
    <row r="9" spans="1:8" x14ac:dyDescent="0.3">
      <c r="A9" s="16"/>
      <c r="B9" s="23" t="s">
        <v>128</v>
      </c>
      <c r="C9" s="22" t="s">
        <v>4</v>
      </c>
      <c r="D9" s="22">
        <v>25</v>
      </c>
      <c r="E9" s="16"/>
    </row>
    <row r="10" spans="1:8" x14ac:dyDescent="0.3">
      <c r="A10" s="16"/>
      <c r="B10" s="15"/>
      <c r="C10" s="18" t="s">
        <v>5</v>
      </c>
      <c r="D10" s="16">
        <v>2</v>
      </c>
      <c r="E10" s="16"/>
    </row>
    <row r="11" spans="1:8" x14ac:dyDescent="0.3">
      <c r="A11" s="16"/>
      <c r="B11" s="15"/>
      <c r="C11" s="18" t="s">
        <v>6</v>
      </c>
      <c r="D11" s="16">
        <v>5</v>
      </c>
      <c r="E11" s="16"/>
    </row>
    <row r="12" spans="1:8" x14ac:dyDescent="0.3">
      <c r="A12" s="16"/>
      <c r="B12" s="15"/>
      <c r="C12" s="19" t="s">
        <v>7</v>
      </c>
      <c r="D12" s="16">
        <v>20</v>
      </c>
      <c r="E12" s="16"/>
    </row>
    <row r="13" spans="1:8" x14ac:dyDescent="0.3">
      <c r="A13" s="16"/>
      <c r="B13" s="15"/>
      <c r="C13" s="18" t="s">
        <v>8</v>
      </c>
      <c r="D13" s="16">
        <v>7</v>
      </c>
      <c r="E13" s="16"/>
    </row>
    <row r="14" spans="1:8" x14ac:dyDescent="0.3">
      <c r="A14" s="16"/>
      <c r="B14" s="15"/>
      <c r="C14" s="18" t="s">
        <v>9</v>
      </c>
      <c r="D14" s="16">
        <v>3</v>
      </c>
      <c r="E14" s="16"/>
    </row>
    <row r="15" spans="1:8" x14ac:dyDescent="0.3">
      <c r="A15" s="16"/>
      <c r="B15" s="15"/>
      <c r="C15" s="18" t="s">
        <v>10</v>
      </c>
      <c r="D15" s="16">
        <v>5</v>
      </c>
      <c r="E15" s="16"/>
    </row>
    <row r="16" spans="1:8" x14ac:dyDescent="0.3">
      <c r="A16" s="16"/>
      <c r="B16" s="15"/>
      <c r="C16" s="18" t="s">
        <v>11</v>
      </c>
      <c r="D16" s="16">
        <v>5</v>
      </c>
      <c r="E16" s="16"/>
    </row>
    <row r="17" spans="1:6" x14ac:dyDescent="0.3">
      <c r="A17" s="16"/>
      <c r="B17" s="15"/>
      <c r="C17" s="18" t="s">
        <v>12</v>
      </c>
      <c r="D17" s="16">
        <v>20</v>
      </c>
      <c r="E17" s="16"/>
    </row>
    <row r="18" spans="1:6" x14ac:dyDescent="0.3">
      <c r="A18" s="16"/>
      <c r="B18" s="15"/>
      <c r="C18" s="18" t="s">
        <v>13</v>
      </c>
      <c r="D18" s="16">
        <v>30</v>
      </c>
      <c r="E18" s="16"/>
    </row>
    <row r="19" spans="1:6" x14ac:dyDescent="0.3">
      <c r="A19" s="16"/>
      <c r="B19" s="15"/>
      <c r="C19" s="18" t="s">
        <v>28</v>
      </c>
      <c r="D19" s="16">
        <v>8</v>
      </c>
      <c r="E19" s="16"/>
    </row>
    <row r="20" spans="1:6" x14ac:dyDescent="0.3">
      <c r="A20" s="16"/>
      <c r="B20" s="15"/>
      <c r="C20" s="18" t="s">
        <v>51</v>
      </c>
      <c r="D20" s="16">
        <v>40</v>
      </c>
      <c r="E20" s="16"/>
    </row>
    <row r="21" spans="1:6" x14ac:dyDescent="0.3">
      <c r="A21" s="16"/>
      <c r="B21" s="15"/>
      <c r="C21" s="18" t="s">
        <v>52</v>
      </c>
      <c r="D21" s="16">
        <v>40</v>
      </c>
      <c r="E21" s="16"/>
    </row>
    <row r="22" spans="1:6" x14ac:dyDescent="0.3">
      <c r="A22" s="16"/>
      <c r="B22" s="15"/>
      <c r="C22" s="18" t="s">
        <v>53</v>
      </c>
      <c r="D22" s="16">
        <v>40</v>
      </c>
      <c r="E22" s="16"/>
    </row>
    <row r="23" spans="1:6" x14ac:dyDescent="0.3">
      <c r="A23" s="16"/>
      <c r="B23" s="15"/>
      <c r="C23" s="18" t="s">
        <v>54</v>
      </c>
      <c r="D23" s="16">
        <v>40</v>
      </c>
      <c r="E23" s="16"/>
    </row>
    <row r="24" spans="1:6" x14ac:dyDescent="0.3">
      <c r="A24" s="16"/>
      <c r="B24" s="15"/>
      <c r="C24" s="18" t="s">
        <v>29</v>
      </c>
      <c r="D24" s="16">
        <v>10</v>
      </c>
      <c r="E24" s="16"/>
    </row>
    <row r="25" spans="1:6" x14ac:dyDescent="0.3">
      <c r="A25" s="16"/>
      <c r="B25" s="15"/>
      <c r="C25" s="18" t="s">
        <v>30</v>
      </c>
      <c r="D25" s="16">
        <v>10</v>
      </c>
      <c r="E25" s="16"/>
    </row>
    <row r="26" spans="1:6" x14ac:dyDescent="0.3">
      <c r="A26" s="16"/>
      <c r="B26" s="15"/>
      <c r="C26" s="18" t="s">
        <v>31</v>
      </c>
      <c r="D26" s="16">
        <v>5</v>
      </c>
      <c r="E26" s="16"/>
    </row>
    <row r="27" spans="1:6" x14ac:dyDescent="0.3">
      <c r="A27" s="16"/>
      <c r="B27" s="15"/>
      <c r="C27" s="18" t="s">
        <v>14</v>
      </c>
      <c r="D27" s="16">
        <v>20</v>
      </c>
      <c r="E27" s="16"/>
    </row>
    <row r="28" spans="1:6" x14ac:dyDescent="0.3">
      <c r="A28" s="16"/>
      <c r="B28" s="16">
        <f>PRODUCT(H3,COUNT(D10:D27))</f>
        <v>270</v>
      </c>
      <c r="C28" s="16">
        <f t="array" ref="C28">SUM(LEN(C9:C27))</f>
        <v>235</v>
      </c>
      <c r="D28" s="16">
        <f>SUM(D9:D27)</f>
        <v>335</v>
      </c>
      <c r="E28" s="16">
        <f>SUM(C28:D28)</f>
        <v>570</v>
      </c>
      <c r="F28">
        <f>SUM(B28:D28)</f>
        <v>840</v>
      </c>
    </row>
    <row r="29" spans="1:6" x14ac:dyDescent="0.3">
      <c r="A29" s="16"/>
      <c r="B29" s="38" t="s">
        <v>15</v>
      </c>
      <c r="C29" s="22"/>
      <c r="D29" s="22"/>
      <c r="E29" s="16"/>
    </row>
    <row r="30" spans="1:6" x14ac:dyDescent="0.3">
      <c r="A30" s="16"/>
      <c r="B30" s="38" t="s">
        <v>137</v>
      </c>
      <c r="C30" s="22" t="s">
        <v>4</v>
      </c>
      <c r="D30" s="22">
        <v>16</v>
      </c>
      <c r="E30" s="16"/>
    </row>
    <row r="31" spans="1:6" x14ac:dyDescent="0.3">
      <c r="A31" s="16"/>
      <c r="B31" s="23" t="s">
        <v>128</v>
      </c>
      <c r="C31" s="18" t="s">
        <v>16</v>
      </c>
      <c r="D31" s="16">
        <v>40</v>
      </c>
      <c r="E31" s="16"/>
    </row>
    <row r="32" spans="1:6" x14ac:dyDescent="0.3">
      <c r="A32" s="16"/>
      <c r="B32" s="16">
        <f>PRODUCT(H3,COUNT(29))</f>
        <v>15</v>
      </c>
      <c r="C32" s="16">
        <v>40</v>
      </c>
      <c r="D32" s="16">
        <f>SUM(D30:D31)</f>
        <v>56</v>
      </c>
      <c r="E32" s="16">
        <f>SUM(C32:D32)</f>
        <v>96</v>
      </c>
      <c r="F32">
        <f>SUM(B32:D32)</f>
        <v>111</v>
      </c>
    </row>
    <row r="33" spans="1:6" x14ac:dyDescent="0.3">
      <c r="A33" s="16"/>
      <c r="B33" s="38" t="s">
        <v>17</v>
      </c>
      <c r="C33" s="22"/>
      <c r="D33" s="22"/>
      <c r="E33" s="16"/>
    </row>
    <row r="34" spans="1:6" x14ac:dyDescent="0.3">
      <c r="A34" s="16"/>
      <c r="B34" s="23" t="s">
        <v>138</v>
      </c>
      <c r="C34" s="22" t="s">
        <v>4</v>
      </c>
      <c r="D34" s="22">
        <v>25</v>
      </c>
      <c r="E34" s="16"/>
    </row>
    <row r="35" spans="1:6" x14ac:dyDescent="0.3">
      <c r="A35" s="16"/>
      <c r="B35" s="23" t="s">
        <v>139</v>
      </c>
      <c r="C35" s="16" t="s">
        <v>18</v>
      </c>
      <c r="D35" s="22">
        <v>25</v>
      </c>
      <c r="E35" s="16"/>
    </row>
    <row r="36" spans="1:6" x14ac:dyDescent="0.3">
      <c r="A36" s="16"/>
      <c r="B36" s="16">
        <f>PRODUCT(H3,COUNT(D35))</f>
        <v>15</v>
      </c>
      <c r="C36" s="16">
        <v>40</v>
      </c>
      <c r="D36" s="16">
        <f>SUM(D34:D35)</f>
        <v>50</v>
      </c>
      <c r="E36" s="16">
        <f>SUM(C36:D36)</f>
        <v>90</v>
      </c>
      <c r="F36" s="16">
        <f>SUM(B36:D36)</f>
        <v>105</v>
      </c>
    </row>
    <row r="37" spans="1:6" x14ac:dyDescent="0.3">
      <c r="A37" s="16"/>
      <c r="B37" s="38" t="s">
        <v>19</v>
      </c>
      <c r="C37" s="22"/>
      <c r="D37" s="22"/>
      <c r="E37" s="16"/>
    </row>
    <row r="38" spans="1:6" x14ac:dyDescent="0.3">
      <c r="A38" s="16"/>
      <c r="B38" s="23" t="s">
        <v>140</v>
      </c>
      <c r="C38" s="22" t="s">
        <v>4</v>
      </c>
      <c r="D38" s="22">
        <v>25</v>
      </c>
      <c r="E38" s="16"/>
    </row>
    <row r="39" spans="1:6" x14ac:dyDescent="0.3">
      <c r="A39" s="16"/>
      <c r="B39" s="23" t="s">
        <v>144</v>
      </c>
      <c r="C39" s="16" t="s">
        <v>20</v>
      </c>
      <c r="D39" s="22">
        <v>25</v>
      </c>
      <c r="E39" s="16"/>
    </row>
    <row r="40" spans="1:6" x14ac:dyDescent="0.3">
      <c r="A40" s="16"/>
      <c r="B40" s="16">
        <f>PRODUCT(H3,COUNT(D38))</f>
        <v>15</v>
      </c>
      <c r="C40" s="16">
        <v>40</v>
      </c>
      <c r="D40" s="16">
        <f>SUM(D38:D39)</f>
        <v>50</v>
      </c>
      <c r="E40" s="16">
        <f>SUM(C40:D40)</f>
        <v>90</v>
      </c>
      <c r="F40">
        <f>SUM(B40:D40)</f>
        <v>105</v>
      </c>
    </row>
    <row r="41" spans="1:6" x14ac:dyDescent="0.3">
      <c r="A41" s="16"/>
      <c r="B41" s="38" t="s">
        <v>21</v>
      </c>
      <c r="C41" s="22"/>
      <c r="D41" s="22"/>
      <c r="E41" s="16"/>
    </row>
    <row r="42" spans="1:6" x14ac:dyDescent="0.3">
      <c r="A42" s="16"/>
      <c r="B42" s="21"/>
      <c r="C42" s="22" t="s">
        <v>4</v>
      </c>
      <c r="D42" s="22">
        <v>1</v>
      </c>
      <c r="E42" s="16"/>
    </row>
    <row r="43" spans="1:6" x14ac:dyDescent="0.3">
      <c r="A43" s="16"/>
      <c r="B43" s="15" t="s">
        <v>141</v>
      </c>
      <c r="C43" s="16" t="s">
        <v>22</v>
      </c>
      <c r="D43" s="16">
        <v>120</v>
      </c>
      <c r="E43" s="16"/>
    </row>
    <row r="44" spans="1:6" x14ac:dyDescent="0.3">
      <c r="A44" s="16"/>
      <c r="B44" s="16">
        <f>PRODUCT(H3,COUNT(D43))</f>
        <v>15</v>
      </c>
      <c r="C44" s="16">
        <v>125</v>
      </c>
      <c r="D44" s="16">
        <f>SUM(D42:D43)</f>
        <v>121</v>
      </c>
      <c r="E44" s="16">
        <f>SUM(C44:D44)</f>
        <v>246</v>
      </c>
      <c r="F44">
        <f>SUM(B44:D44)</f>
        <v>261</v>
      </c>
    </row>
    <row r="45" spans="1:6" x14ac:dyDescent="0.3">
      <c r="A45" s="16"/>
      <c r="B45" s="15"/>
      <c r="C45" s="16"/>
      <c r="D45" s="16"/>
      <c r="E45" s="16"/>
    </row>
    <row r="46" spans="1:6" x14ac:dyDescent="0.3">
      <c r="A46" s="16"/>
      <c r="B46" s="15"/>
      <c r="C46" s="16"/>
      <c r="D46" s="16"/>
      <c r="E46" s="16"/>
    </row>
    <row r="47" spans="1:6" x14ac:dyDescent="0.3">
      <c r="A47" s="16" t="s">
        <v>23</v>
      </c>
      <c r="B47" s="15"/>
      <c r="C47" s="16"/>
      <c r="D47" s="16"/>
      <c r="E47" s="16"/>
    </row>
    <row r="48" spans="1:6" x14ac:dyDescent="0.3">
      <c r="A48" s="16"/>
      <c r="B48" s="38" t="s">
        <v>24</v>
      </c>
      <c r="C48" s="22"/>
      <c r="D48" s="22"/>
      <c r="E48" s="16"/>
    </row>
    <row r="49" spans="1:6" x14ac:dyDescent="0.3">
      <c r="A49" s="16"/>
      <c r="B49" s="23" t="s">
        <v>142</v>
      </c>
      <c r="C49" s="22" t="s">
        <v>4</v>
      </c>
      <c r="D49" s="22">
        <v>40</v>
      </c>
      <c r="E49" s="16"/>
    </row>
    <row r="50" spans="1:6" x14ac:dyDescent="0.3">
      <c r="A50" s="16"/>
      <c r="B50" s="15"/>
      <c r="C50" s="16" t="s">
        <v>2</v>
      </c>
      <c r="D50" s="16">
        <v>150</v>
      </c>
      <c r="E50" s="16"/>
    </row>
    <row r="51" spans="1:6" x14ac:dyDescent="0.3">
      <c r="A51" s="16"/>
      <c r="B51" s="16">
        <f>PRODUCT(H3,COUNT(D50))</f>
        <v>15</v>
      </c>
      <c r="C51" s="16">
        <f t="array" ref="C51">SUM(LEN(C49:C50))</f>
        <v>7</v>
      </c>
      <c r="D51" s="16">
        <f>SUM(D49:D50)</f>
        <v>190</v>
      </c>
      <c r="E51" s="16">
        <f>SUM(C51:D51)</f>
        <v>197</v>
      </c>
      <c r="F51">
        <f>SUM(B51:D51)</f>
        <v>212</v>
      </c>
    </row>
    <row r="52" spans="1:6" x14ac:dyDescent="0.3">
      <c r="A52" s="16"/>
      <c r="B52" s="38" t="s">
        <v>25</v>
      </c>
      <c r="C52" s="22"/>
      <c r="D52" s="22"/>
      <c r="E52" s="16"/>
    </row>
    <row r="53" spans="1:6" x14ac:dyDescent="0.3">
      <c r="A53" s="16"/>
      <c r="B53" s="23" t="s">
        <v>142</v>
      </c>
      <c r="C53" s="22" t="s">
        <v>4</v>
      </c>
      <c r="D53" s="22">
        <v>40</v>
      </c>
      <c r="E53" s="16"/>
    </row>
    <row r="54" spans="1:6" x14ac:dyDescent="0.3">
      <c r="A54" s="16"/>
      <c r="B54" s="15"/>
      <c r="C54" s="16" t="s">
        <v>26</v>
      </c>
      <c r="D54" s="16">
        <v>20</v>
      </c>
      <c r="E54" s="16"/>
    </row>
    <row r="55" spans="1:6" x14ac:dyDescent="0.3">
      <c r="A55" s="16"/>
      <c r="B55" s="15"/>
      <c r="C55" s="16" t="s">
        <v>27</v>
      </c>
      <c r="D55" s="16">
        <v>8</v>
      </c>
      <c r="E55" s="16"/>
    </row>
    <row r="56" spans="1:6" x14ac:dyDescent="0.3">
      <c r="A56" s="16"/>
      <c r="B56" s="15"/>
      <c r="C56" s="16" t="s">
        <v>5</v>
      </c>
      <c r="D56" s="16">
        <v>2</v>
      </c>
      <c r="E56" s="16"/>
    </row>
    <row r="57" spans="1:6" x14ac:dyDescent="0.3">
      <c r="A57" s="16"/>
      <c r="B57" s="15"/>
      <c r="C57" s="16" t="s">
        <v>8</v>
      </c>
      <c r="D57" s="16">
        <v>7</v>
      </c>
      <c r="E57" s="16"/>
    </row>
    <row r="58" spans="1:6" x14ac:dyDescent="0.3">
      <c r="A58" s="16"/>
      <c r="B58" s="16">
        <f>PRODUCT(H3,COUNT(D54:D57))</f>
        <v>60</v>
      </c>
      <c r="C58" s="16">
        <f t="array" ref="C58">SUM(LEN(C53:C57))</f>
        <v>45</v>
      </c>
      <c r="D58" s="16">
        <f>SUM(D53:D57)</f>
        <v>77</v>
      </c>
      <c r="E58" s="16">
        <f>SUM(C58:D58)</f>
        <v>122</v>
      </c>
      <c r="F58">
        <f>SUM(B58:D58)</f>
        <v>182</v>
      </c>
    </row>
    <row r="59" spans="1:6" x14ac:dyDescent="0.3">
      <c r="A59" s="16"/>
      <c r="B59" s="38" t="s">
        <v>32</v>
      </c>
      <c r="C59" s="22"/>
      <c r="D59" s="22"/>
      <c r="E59" s="16"/>
    </row>
    <row r="60" spans="1:6" x14ac:dyDescent="0.3">
      <c r="A60" s="16"/>
      <c r="B60" s="21"/>
      <c r="C60" s="22" t="s">
        <v>4</v>
      </c>
      <c r="D60" s="22">
        <v>1</v>
      </c>
      <c r="E60" s="16"/>
    </row>
    <row r="61" spans="1:6" x14ac:dyDescent="0.3">
      <c r="A61" s="16"/>
      <c r="B61" s="15" t="s">
        <v>143</v>
      </c>
      <c r="C61" s="16" t="s">
        <v>33</v>
      </c>
      <c r="D61" s="16">
        <v>40</v>
      </c>
      <c r="E61" s="16"/>
    </row>
    <row r="62" spans="1:6" x14ac:dyDescent="0.3">
      <c r="A62" s="16"/>
      <c r="B62" s="16">
        <f>PRODUCT(H3,COUNT(D61))</f>
        <v>15</v>
      </c>
      <c r="C62" s="16">
        <v>41</v>
      </c>
      <c r="D62" s="16">
        <f>SUM(D60:D61)</f>
        <v>41</v>
      </c>
      <c r="E62" s="16">
        <f>SUM(C62:D62)</f>
        <v>82</v>
      </c>
      <c r="F62">
        <f>SUM(B62:D62)</f>
        <v>97</v>
      </c>
    </row>
    <row r="63" spans="1:6" x14ac:dyDescent="0.3">
      <c r="A63" s="16"/>
      <c r="B63" s="15" t="s">
        <v>34</v>
      </c>
      <c r="C63" s="16"/>
      <c r="D63" s="16"/>
      <c r="E63" s="16"/>
    </row>
    <row r="64" spans="1:6" x14ac:dyDescent="0.3">
      <c r="A64" s="16"/>
      <c r="B64" s="15"/>
      <c r="C64" s="16" t="s">
        <v>4</v>
      </c>
      <c r="D64" s="16">
        <v>40</v>
      </c>
      <c r="E64" s="16"/>
    </row>
    <row r="65" spans="1:6" x14ac:dyDescent="0.3">
      <c r="A65" s="16"/>
      <c r="B65" s="15"/>
      <c r="C65" s="16" t="s">
        <v>16</v>
      </c>
      <c r="D65" s="16">
        <v>40</v>
      </c>
      <c r="E65" s="16"/>
    </row>
    <row r="66" spans="1:6" x14ac:dyDescent="0.3">
      <c r="A66" s="16"/>
      <c r="B66" s="16">
        <f>PRODUCT(H3,COUNT(D65))</f>
        <v>15</v>
      </c>
      <c r="C66" s="16">
        <v>40</v>
      </c>
      <c r="D66" s="16">
        <f>SUM(D64:D65)</f>
        <v>80</v>
      </c>
      <c r="E66" s="16">
        <f>SUM(C66:D66)</f>
        <v>120</v>
      </c>
      <c r="F66">
        <f>SUM(B66:D66)</f>
        <v>135</v>
      </c>
    </row>
    <row r="67" spans="1:6" x14ac:dyDescent="0.3">
      <c r="A67" s="16"/>
      <c r="B67" s="15"/>
      <c r="C67" s="16"/>
      <c r="D67" s="16"/>
      <c r="E67" s="16"/>
    </row>
    <row r="68" spans="1:6" x14ac:dyDescent="0.3">
      <c r="A68" s="16" t="s">
        <v>35</v>
      </c>
      <c r="B68" s="15"/>
      <c r="C68" s="16"/>
      <c r="D68" s="16"/>
      <c r="E68" s="16"/>
    </row>
    <row r="69" spans="1:6" x14ac:dyDescent="0.3">
      <c r="A69" s="16"/>
      <c r="B69" s="15" t="s">
        <v>36</v>
      </c>
      <c r="C69" s="16"/>
      <c r="D69" s="16"/>
      <c r="E69" s="16"/>
    </row>
    <row r="70" spans="1:6" x14ac:dyDescent="0.3">
      <c r="A70" s="16"/>
      <c r="B70" s="15"/>
      <c r="C70" s="16" t="s">
        <v>4</v>
      </c>
      <c r="D70" s="16">
        <v>40</v>
      </c>
      <c r="E70" s="16"/>
    </row>
    <row r="71" spans="1:6" x14ac:dyDescent="0.3">
      <c r="A71" s="16"/>
      <c r="B71" s="15"/>
      <c r="C71" s="16" t="s">
        <v>2</v>
      </c>
      <c r="D71" s="16">
        <v>150</v>
      </c>
      <c r="E71" s="16"/>
    </row>
    <row r="72" spans="1:6" x14ac:dyDescent="0.3">
      <c r="A72" s="16"/>
      <c r="B72" s="16">
        <f>PRODUCT(H3,COUNT(D71))</f>
        <v>15</v>
      </c>
      <c r="C72" s="16">
        <f t="array" ref="C72">SUM(LEN(C70:C71))</f>
        <v>7</v>
      </c>
      <c r="D72" s="16">
        <f>SUM(D70:D71)</f>
        <v>190</v>
      </c>
      <c r="E72" s="16">
        <f>SUM(C72:D72)</f>
        <v>197</v>
      </c>
      <c r="F72">
        <f>SUM(B72:D72)</f>
        <v>212</v>
      </c>
    </row>
    <row r="73" spans="1:6" x14ac:dyDescent="0.3">
      <c r="A73" s="16"/>
      <c r="B73" s="15"/>
      <c r="C73" s="16"/>
      <c r="D73" s="16"/>
      <c r="E73" s="16"/>
    </row>
    <row r="74" spans="1:6" x14ac:dyDescent="0.3">
      <c r="A74" s="16"/>
      <c r="B74" s="15" t="s">
        <v>37</v>
      </c>
      <c r="C74" s="16"/>
      <c r="D74" s="16"/>
      <c r="E74" s="16"/>
    </row>
    <row r="75" spans="1:6" x14ac:dyDescent="0.3">
      <c r="A75" s="16"/>
      <c r="B75" s="15"/>
      <c r="C75" s="16" t="s">
        <v>4</v>
      </c>
      <c r="D75" s="16">
        <v>40</v>
      </c>
      <c r="E75" s="16"/>
    </row>
    <row r="76" spans="1:6" x14ac:dyDescent="0.3">
      <c r="A76" s="16"/>
      <c r="B76" s="15"/>
      <c r="C76" s="18" t="s">
        <v>5</v>
      </c>
      <c r="D76" s="16">
        <v>20</v>
      </c>
      <c r="E76" s="16"/>
    </row>
    <row r="77" spans="1:6" x14ac:dyDescent="0.3">
      <c r="A77" s="16"/>
      <c r="B77" s="15"/>
      <c r="C77" s="18" t="s">
        <v>8</v>
      </c>
      <c r="D77" s="16">
        <v>20</v>
      </c>
      <c r="E77" s="16"/>
    </row>
    <row r="78" spans="1:6" x14ac:dyDescent="0.3">
      <c r="A78" s="16"/>
      <c r="B78" s="15"/>
      <c r="C78" s="16" t="s">
        <v>38</v>
      </c>
      <c r="D78" s="16">
        <v>10</v>
      </c>
      <c r="E78" s="16"/>
    </row>
    <row r="79" spans="1:6" x14ac:dyDescent="0.3">
      <c r="A79" s="16"/>
      <c r="B79" s="15"/>
      <c r="C79" s="18" t="s">
        <v>27</v>
      </c>
      <c r="D79" s="16">
        <v>8</v>
      </c>
      <c r="E79" s="16"/>
    </row>
    <row r="80" spans="1:6" x14ac:dyDescent="0.3">
      <c r="A80" s="16"/>
      <c r="B80" s="15"/>
      <c r="C80" s="16" t="s">
        <v>14</v>
      </c>
      <c r="D80" s="16">
        <v>20</v>
      </c>
      <c r="E80" s="16"/>
    </row>
    <row r="81" spans="1:6" x14ac:dyDescent="0.3">
      <c r="A81" s="16"/>
      <c r="B81" s="15"/>
      <c r="C81" s="16" t="s">
        <v>39</v>
      </c>
      <c r="D81" s="16">
        <v>20</v>
      </c>
      <c r="E81" s="16"/>
    </row>
    <row r="82" spans="1:6" x14ac:dyDescent="0.3">
      <c r="A82" s="16"/>
      <c r="B82" s="16">
        <f>PRODUCT(H3,COUNT(D76:D81))</f>
        <v>90</v>
      </c>
      <c r="C82" s="16">
        <f t="array" ref="C82">SUM(LEN(C75:C81))</f>
        <v>65</v>
      </c>
      <c r="D82" s="16">
        <f>SUM(D75:D81)</f>
        <v>138</v>
      </c>
      <c r="E82" s="16">
        <f>SUM(C82:D82)</f>
        <v>203</v>
      </c>
      <c r="F82">
        <f>SUM(B82:D82)</f>
        <v>293</v>
      </c>
    </row>
    <row r="83" spans="1:6" x14ac:dyDescent="0.3">
      <c r="A83" s="16"/>
      <c r="B83" s="15"/>
      <c r="C83" s="16"/>
      <c r="D83" s="16"/>
      <c r="E83" s="16"/>
    </row>
    <row r="84" spans="1:6" x14ac:dyDescent="0.3">
      <c r="A84" s="16" t="s">
        <v>40</v>
      </c>
      <c r="B84" s="15"/>
      <c r="C84" s="16"/>
      <c r="D84" s="16"/>
      <c r="E84" s="16"/>
    </row>
    <row r="85" spans="1:6" x14ac:dyDescent="0.3">
      <c r="A85" s="16"/>
      <c r="B85" s="15" t="s">
        <v>41</v>
      </c>
      <c r="C85" s="16"/>
      <c r="D85" s="16"/>
      <c r="E85" s="16"/>
    </row>
    <row r="86" spans="1:6" x14ac:dyDescent="0.3">
      <c r="A86" s="16"/>
      <c r="B86" s="15"/>
      <c r="C86" s="16" t="s">
        <v>4</v>
      </c>
      <c r="D86" s="16">
        <v>40</v>
      </c>
      <c r="E86" s="16"/>
    </row>
    <row r="87" spans="1:6" x14ac:dyDescent="0.3">
      <c r="A87" s="16"/>
      <c r="B87" s="15"/>
      <c r="C87" s="16" t="s">
        <v>2</v>
      </c>
      <c r="D87" s="16">
        <v>150</v>
      </c>
      <c r="E87" s="16"/>
    </row>
    <row r="88" spans="1:6" x14ac:dyDescent="0.3">
      <c r="A88" s="16"/>
      <c r="B88" s="16">
        <f>PRODUCT(H3,COUNT(D87))</f>
        <v>15</v>
      </c>
      <c r="C88" s="16">
        <f t="array" ref="C88">SUM(LEN(C86:C87))</f>
        <v>7</v>
      </c>
      <c r="D88" s="16">
        <f>SUM(D86:D87)</f>
        <v>190</v>
      </c>
      <c r="E88" s="16">
        <f>SUM(C88:D88)</f>
        <v>197</v>
      </c>
      <c r="F88">
        <f>SUM(B88:D88)</f>
        <v>212</v>
      </c>
    </row>
    <row r="89" spans="1:6" x14ac:dyDescent="0.3">
      <c r="A89" s="16"/>
      <c r="B89" s="15"/>
      <c r="C89" s="16"/>
      <c r="D89" s="16"/>
      <c r="E89" s="16"/>
    </row>
    <row r="90" spans="1:6" x14ac:dyDescent="0.3">
      <c r="A90" s="16"/>
      <c r="B90" s="15" t="s">
        <v>42</v>
      </c>
      <c r="C90" s="16"/>
      <c r="D90" s="16"/>
      <c r="E90" s="16"/>
    </row>
    <row r="91" spans="1:6" x14ac:dyDescent="0.3">
      <c r="A91" s="16"/>
      <c r="B91" s="15"/>
      <c r="C91" s="16" t="s">
        <v>4</v>
      </c>
      <c r="D91" s="16">
        <v>40</v>
      </c>
      <c r="E91" s="16"/>
    </row>
    <row r="92" spans="1:6" x14ac:dyDescent="0.3">
      <c r="A92" s="16"/>
      <c r="B92" s="15"/>
      <c r="C92" s="18" t="s">
        <v>5</v>
      </c>
      <c r="D92" s="16">
        <v>20</v>
      </c>
      <c r="E92" s="16"/>
    </row>
    <row r="93" spans="1:6" x14ac:dyDescent="0.3">
      <c r="A93" s="16"/>
      <c r="B93" s="15"/>
      <c r="C93" s="18" t="s">
        <v>8</v>
      </c>
      <c r="D93" s="16">
        <v>20</v>
      </c>
      <c r="E93" s="16"/>
    </row>
    <row r="94" spans="1:6" x14ac:dyDescent="0.3">
      <c r="A94" s="16"/>
      <c r="B94" s="15"/>
      <c r="C94" s="18" t="s">
        <v>43</v>
      </c>
      <c r="D94" s="16">
        <v>2</v>
      </c>
      <c r="E94" s="16"/>
    </row>
    <row r="95" spans="1:6" x14ac:dyDescent="0.3">
      <c r="A95" s="16"/>
      <c r="B95" s="15"/>
      <c r="C95" s="18" t="s">
        <v>44</v>
      </c>
      <c r="D95" s="16">
        <v>8</v>
      </c>
      <c r="E95" s="16"/>
    </row>
    <row r="96" spans="1:6" x14ac:dyDescent="0.3">
      <c r="A96" s="16"/>
      <c r="B96" s="15"/>
      <c r="C96" s="18" t="s">
        <v>45</v>
      </c>
      <c r="D96" s="16">
        <v>10</v>
      </c>
      <c r="E96" s="16"/>
    </row>
    <row r="97" spans="1:6" x14ac:dyDescent="0.3">
      <c r="A97" s="16"/>
      <c r="B97" s="15"/>
      <c r="C97" s="18" t="s">
        <v>46</v>
      </c>
      <c r="D97" s="16">
        <v>10</v>
      </c>
      <c r="E97" s="16"/>
    </row>
    <row r="98" spans="1:6" x14ac:dyDescent="0.3">
      <c r="A98" s="16"/>
      <c r="B98" s="15"/>
      <c r="C98" s="18" t="s">
        <v>47</v>
      </c>
      <c r="D98" s="16">
        <v>3</v>
      </c>
      <c r="E98" s="16"/>
    </row>
    <row r="99" spans="1:6" x14ac:dyDescent="0.3">
      <c r="A99" s="16"/>
      <c r="B99" s="15"/>
      <c r="C99" s="18" t="s">
        <v>39</v>
      </c>
      <c r="D99" s="16">
        <v>20</v>
      </c>
      <c r="E99" s="16"/>
    </row>
    <row r="100" spans="1:6" x14ac:dyDescent="0.3">
      <c r="A100" s="16"/>
      <c r="B100" s="15"/>
      <c r="C100" s="18" t="s">
        <v>48</v>
      </c>
      <c r="D100" s="16">
        <v>10</v>
      </c>
      <c r="E100" s="16"/>
    </row>
    <row r="101" spans="1:6" x14ac:dyDescent="0.3">
      <c r="A101" s="16"/>
      <c r="B101" s="15"/>
      <c r="C101" s="18" t="s">
        <v>49</v>
      </c>
      <c r="D101" s="16">
        <v>40</v>
      </c>
      <c r="E101" s="16"/>
    </row>
    <row r="102" spans="1:6" x14ac:dyDescent="0.3">
      <c r="A102" s="16"/>
      <c r="B102" s="15"/>
      <c r="C102" s="18" t="s">
        <v>50</v>
      </c>
      <c r="D102" s="16">
        <v>10</v>
      </c>
      <c r="E102" s="16"/>
    </row>
    <row r="103" spans="1:6" x14ac:dyDescent="0.3">
      <c r="A103" s="16"/>
      <c r="B103" s="15"/>
      <c r="C103" s="18" t="s">
        <v>51</v>
      </c>
      <c r="D103" s="16">
        <v>40</v>
      </c>
      <c r="E103" s="16"/>
    </row>
    <row r="104" spans="1:6" x14ac:dyDescent="0.3">
      <c r="A104" s="16"/>
      <c r="B104" s="15"/>
      <c r="C104" s="18" t="s">
        <v>52</v>
      </c>
      <c r="D104" s="16">
        <v>40</v>
      </c>
      <c r="E104" s="16"/>
    </row>
    <row r="105" spans="1:6" x14ac:dyDescent="0.3">
      <c r="A105" s="16"/>
      <c r="B105" s="15"/>
      <c r="C105" s="18" t="s">
        <v>53</v>
      </c>
      <c r="D105" s="16">
        <v>40</v>
      </c>
      <c r="E105" s="16"/>
    </row>
    <row r="106" spans="1:6" x14ac:dyDescent="0.3">
      <c r="A106" s="16"/>
      <c r="B106" s="15"/>
      <c r="C106" s="18" t="s">
        <v>54</v>
      </c>
      <c r="D106" s="16">
        <v>40</v>
      </c>
      <c r="E106" s="16"/>
    </row>
    <row r="107" spans="1:6" x14ac:dyDescent="0.3">
      <c r="A107" s="16"/>
      <c r="B107" s="15"/>
      <c r="C107" s="16" t="s">
        <v>55</v>
      </c>
      <c r="D107" s="16">
        <v>10</v>
      </c>
      <c r="E107" s="16"/>
    </row>
    <row r="108" spans="1:6" x14ac:dyDescent="0.3">
      <c r="A108" s="16"/>
      <c r="B108" s="15"/>
      <c r="C108" s="18" t="s">
        <v>28</v>
      </c>
      <c r="D108" s="16">
        <v>8</v>
      </c>
      <c r="E108" s="16"/>
    </row>
    <row r="109" spans="1:6" x14ac:dyDescent="0.3">
      <c r="A109" s="16"/>
      <c r="B109" s="15"/>
      <c r="C109" s="18" t="s">
        <v>56</v>
      </c>
      <c r="D109" s="16">
        <v>10</v>
      </c>
      <c r="E109" s="16"/>
    </row>
    <row r="110" spans="1:6" x14ac:dyDescent="0.3">
      <c r="A110" s="16"/>
      <c r="B110" s="16">
        <f>PRODUCT(H3,COUNT(D92:D109))</f>
        <v>270</v>
      </c>
      <c r="C110" s="16">
        <f t="array" ref="C110">SUM(LEN(C92:C109))</f>
        <v>206</v>
      </c>
      <c r="D110" s="16">
        <f>SUM(D91:D109)</f>
        <v>381</v>
      </c>
      <c r="E110" s="16">
        <f>SUM(C110:D110)</f>
        <v>587</v>
      </c>
      <c r="F110">
        <f>SUM(B110:D110)</f>
        <v>857</v>
      </c>
    </row>
    <row r="111" spans="1:6" x14ac:dyDescent="0.3">
      <c r="A111" s="16"/>
      <c r="B111" s="15"/>
      <c r="C111" s="16"/>
      <c r="D111" s="16"/>
      <c r="E111" s="16"/>
    </row>
    <row r="112" spans="1:6" x14ac:dyDescent="0.3">
      <c r="A112" s="16"/>
      <c r="B112" s="15" t="s">
        <v>57</v>
      </c>
      <c r="C112" s="16"/>
      <c r="D112" s="16"/>
      <c r="E112" s="16"/>
    </row>
    <row r="113" spans="1:6" x14ac:dyDescent="0.3">
      <c r="A113" s="16"/>
      <c r="B113" s="15"/>
      <c r="C113" s="16" t="s">
        <v>4</v>
      </c>
      <c r="D113" s="16">
        <v>40</v>
      </c>
      <c r="E113" s="16"/>
    </row>
    <row r="114" spans="1:6" x14ac:dyDescent="0.3">
      <c r="A114" s="16"/>
      <c r="B114" s="15"/>
      <c r="C114" s="16" t="s">
        <v>16</v>
      </c>
      <c r="D114" s="16">
        <v>50</v>
      </c>
      <c r="E114" s="16"/>
    </row>
    <row r="115" spans="1:6" x14ac:dyDescent="0.3">
      <c r="A115" s="16"/>
      <c r="B115" s="16">
        <f>PRODUCT(H3,COUNT(D114))</f>
        <v>15</v>
      </c>
      <c r="C115" s="16">
        <v>40</v>
      </c>
      <c r="D115" s="16">
        <f>SUM(D113:D114)</f>
        <v>90</v>
      </c>
      <c r="E115" s="16">
        <f>SUM(C115:D115)</f>
        <v>130</v>
      </c>
      <c r="F115">
        <f>SUM(B115:D115)</f>
        <v>145</v>
      </c>
    </row>
    <row r="116" spans="1:6" x14ac:dyDescent="0.3">
      <c r="A116" s="16"/>
      <c r="B116" s="15"/>
      <c r="C116" s="16"/>
      <c r="D116" s="16"/>
      <c r="E116" s="16"/>
    </row>
    <row r="117" spans="1:6" x14ac:dyDescent="0.3">
      <c r="A117" s="22"/>
      <c r="B117" s="38" t="s">
        <v>58</v>
      </c>
      <c r="C117" s="22"/>
      <c r="D117" s="22"/>
      <c r="E117" s="16"/>
    </row>
    <row r="118" spans="1:6" x14ac:dyDescent="0.3">
      <c r="A118" s="22"/>
      <c r="B118" s="21"/>
      <c r="C118" s="22" t="s">
        <v>4</v>
      </c>
      <c r="D118" s="22">
        <v>1</v>
      </c>
      <c r="E118" s="16"/>
    </row>
    <row r="119" spans="1:6" x14ac:dyDescent="0.3">
      <c r="A119" s="16"/>
      <c r="B119" s="15" t="s">
        <v>122</v>
      </c>
      <c r="C119" t="s">
        <v>20</v>
      </c>
      <c r="D119" s="16">
        <v>40</v>
      </c>
      <c r="E119" s="16"/>
    </row>
    <row r="120" spans="1:6" x14ac:dyDescent="0.3">
      <c r="A120" s="16"/>
      <c r="B120" s="16">
        <f>PRODUCT(H3,COUNT(D119))</f>
        <v>15</v>
      </c>
      <c r="C120" s="16">
        <v>44</v>
      </c>
      <c r="D120" s="16">
        <f>SUM(D118:D119)</f>
        <v>41</v>
      </c>
      <c r="E120" s="16">
        <f>SUM(C120:D120)</f>
        <v>85</v>
      </c>
      <c r="F120">
        <f>SUM(B120:D120)</f>
        <v>100</v>
      </c>
    </row>
    <row r="121" spans="1:6" x14ac:dyDescent="0.3">
      <c r="A121" s="16"/>
      <c r="B121" s="15"/>
      <c r="C121" s="16"/>
      <c r="D121" s="16"/>
      <c r="E121" s="16"/>
    </row>
    <row r="122" spans="1:6" x14ac:dyDescent="0.3">
      <c r="A122" s="16" t="s">
        <v>59</v>
      </c>
      <c r="B122" s="15"/>
      <c r="C122" s="16"/>
      <c r="D122" s="16"/>
      <c r="E122" s="16"/>
    </row>
    <row r="123" spans="1:6" x14ac:dyDescent="0.3">
      <c r="A123" s="16"/>
      <c r="B123" s="15" t="s">
        <v>60</v>
      </c>
      <c r="C123" s="16"/>
      <c r="D123" s="16"/>
      <c r="E123" s="16"/>
    </row>
    <row r="124" spans="1:6" x14ac:dyDescent="0.3">
      <c r="A124" s="16"/>
      <c r="B124" s="15"/>
      <c r="C124" s="16" t="s">
        <v>4</v>
      </c>
      <c r="D124" s="16">
        <v>5</v>
      </c>
      <c r="E124" s="16"/>
    </row>
    <row r="125" spans="1:6" x14ac:dyDescent="0.3">
      <c r="A125" s="16"/>
      <c r="B125" s="15"/>
      <c r="C125" s="17" t="s">
        <v>61</v>
      </c>
      <c r="D125" s="16">
        <v>8</v>
      </c>
      <c r="E125" s="16"/>
    </row>
    <row r="126" spans="1:6" x14ac:dyDescent="0.3">
      <c r="A126" s="16"/>
      <c r="B126" s="15"/>
      <c r="C126" s="17" t="s">
        <v>62</v>
      </c>
      <c r="D126" s="16">
        <v>5</v>
      </c>
      <c r="E126" s="16"/>
    </row>
    <row r="127" spans="1:6" x14ac:dyDescent="0.3">
      <c r="A127" s="16"/>
      <c r="B127" s="15"/>
      <c r="C127" s="17" t="s">
        <v>63</v>
      </c>
      <c r="D127" s="16">
        <v>5</v>
      </c>
      <c r="E127" s="16"/>
    </row>
    <row r="128" spans="1:6" x14ac:dyDescent="0.3">
      <c r="A128" s="16"/>
      <c r="B128" s="15"/>
      <c r="C128" s="17" t="s">
        <v>64</v>
      </c>
      <c r="D128" s="16">
        <v>5</v>
      </c>
      <c r="E128" s="16"/>
    </row>
    <row r="129" spans="1:6" x14ac:dyDescent="0.3">
      <c r="A129" s="16"/>
      <c r="B129" s="15"/>
      <c r="C129" s="17" t="s">
        <v>65</v>
      </c>
      <c r="D129" s="16">
        <v>5</v>
      </c>
      <c r="E129" s="16"/>
    </row>
    <row r="130" spans="1:6" x14ac:dyDescent="0.3">
      <c r="A130" s="16"/>
      <c r="B130" s="15"/>
      <c r="C130" s="17" t="s">
        <v>66</v>
      </c>
      <c r="D130" s="16">
        <v>5</v>
      </c>
      <c r="E130" s="16"/>
    </row>
    <row r="131" spans="1:6" x14ac:dyDescent="0.3">
      <c r="A131" s="16"/>
      <c r="B131" s="15"/>
      <c r="C131" s="17" t="s">
        <v>67</v>
      </c>
      <c r="D131" s="16">
        <v>5</v>
      </c>
      <c r="E131" s="16"/>
    </row>
    <row r="132" spans="1:6" x14ac:dyDescent="0.3">
      <c r="A132" s="16"/>
      <c r="B132" s="15"/>
      <c r="C132" s="17" t="s">
        <v>68</v>
      </c>
      <c r="D132" s="16">
        <v>2</v>
      </c>
      <c r="E132" s="16"/>
    </row>
    <row r="133" spans="1:6" x14ac:dyDescent="0.3">
      <c r="A133" s="16"/>
      <c r="B133" s="15"/>
      <c r="C133" s="17" t="s">
        <v>69</v>
      </c>
      <c r="D133" s="16">
        <v>2</v>
      </c>
      <c r="E133" s="16"/>
    </row>
    <row r="134" spans="1:6" x14ac:dyDescent="0.3">
      <c r="A134" s="16"/>
      <c r="B134" s="15"/>
      <c r="C134" s="17" t="s">
        <v>70</v>
      </c>
      <c r="D134" s="16">
        <v>5</v>
      </c>
      <c r="E134" s="16"/>
    </row>
    <row r="135" spans="1:6" x14ac:dyDescent="0.3">
      <c r="A135" s="16"/>
      <c r="B135" s="15"/>
      <c r="C135" s="17" t="s">
        <v>71</v>
      </c>
      <c r="D135" s="16">
        <v>5</v>
      </c>
      <c r="E135" s="16"/>
    </row>
    <row r="136" spans="1:6" x14ac:dyDescent="0.3">
      <c r="A136" s="16"/>
      <c r="B136" s="15"/>
      <c r="C136" s="17" t="s">
        <v>72</v>
      </c>
      <c r="D136" s="16">
        <v>7</v>
      </c>
      <c r="E136" s="16"/>
    </row>
    <row r="137" spans="1:6" x14ac:dyDescent="0.3">
      <c r="A137" s="16"/>
      <c r="B137" s="15"/>
      <c r="C137" s="17" t="s">
        <v>73</v>
      </c>
      <c r="D137" s="16">
        <v>2</v>
      </c>
      <c r="E137" s="16"/>
    </row>
    <row r="138" spans="1:6" x14ac:dyDescent="0.3">
      <c r="A138" s="16"/>
      <c r="B138" s="15"/>
      <c r="C138" s="17" t="s">
        <v>74</v>
      </c>
      <c r="D138" s="16">
        <v>10</v>
      </c>
      <c r="E138" s="16"/>
    </row>
    <row r="139" spans="1:6" x14ac:dyDescent="0.3">
      <c r="A139" s="16"/>
      <c r="B139" s="16">
        <f>PRODUCT(H3,COUNT(D125:D138))</f>
        <v>210</v>
      </c>
      <c r="C139" s="16">
        <f t="array" ref="C139">SUM(LEN(C124:C138))</f>
        <v>203</v>
      </c>
      <c r="D139" s="16">
        <f>SUM(D124:D138)</f>
        <v>76</v>
      </c>
      <c r="E139" s="16">
        <f>SUM(C139:D139)</f>
        <v>279</v>
      </c>
      <c r="F139">
        <f>SUM(B139:D139)</f>
        <v>489</v>
      </c>
    </row>
    <row r="140" spans="1:6" x14ac:dyDescent="0.3">
      <c r="A140" s="16"/>
      <c r="B140" s="15"/>
      <c r="C140" s="16"/>
      <c r="D140" s="16"/>
      <c r="E140" s="16"/>
    </row>
    <row r="141" spans="1:6" x14ac:dyDescent="0.3">
      <c r="A141" s="16"/>
      <c r="B141" s="38" t="s">
        <v>75</v>
      </c>
      <c r="C141" s="22"/>
      <c r="D141" s="22"/>
      <c r="E141" s="16"/>
    </row>
    <row r="142" spans="1:6" x14ac:dyDescent="0.3">
      <c r="A142" s="16"/>
      <c r="B142" s="39" t="s">
        <v>120</v>
      </c>
      <c r="C142" s="22">
        <v>8</v>
      </c>
      <c r="D142" s="22">
        <v>1</v>
      </c>
      <c r="E142" s="16"/>
    </row>
    <row r="143" spans="1:6" x14ac:dyDescent="0.3">
      <c r="A143" s="16"/>
      <c r="B143" s="39" t="s">
        <v>121</v>
      </c>
      <c r="C143" s="41" t="s">
        <v>20</v>
      </c>
      <c r="D143" s="22">
        <v>40</v>
      </c>
      <c r="E143" s="16"/>
    </row>
    <row r="144" spans="1:6" x14ac:dyDescent="0.3">
      <c r="A144" s="16"/>
      <c r="B144" s="16">
        <f>PRODUCT(H3,COUNT(D143))</f>
        <v>15</v>
      </c>
      <c r="C144" s="16">
        <v>33</v>
      </c>
      <c r="D144" s="16">
        <f>SUM(D142:D143)</f>
        <v>41</v>
      </c>
      <c r="E144" s="16">
        <f>SUM(C144:D144)</f>
        <v>74</v>
      </c>
      <c r="F144">
        <f>SUM(B144:D144)</f>
        <v>89</v>
      </c>
    </row>
    <row r="145" spans="1:6" x14ac:dyDescent="0.3">
      <c r="A145" s="16"/>
      <c r="B145" s="38" t="s">
        <v>76</v>
      </c>
      <c r="C145" s="22"/>
      <c r="D145" s="22"/>
      <c r="E145" s="16"/>
    </row>
    <row r="146" spans="1:6" x14ac:dyDescent="0.3">
      <c r="A146" s="16"/>
      <c r="B146" s="38"/>
      <c r="C146" s="22" t="s">
        <v>4</v>
      </c>
      <c r="D146" s="22">
        <v>1</v>
      </c>
      <c r="E146" s="16"/>
    </row>
    <row r="147" spans="1:6" x14ac:dyDescent="0.3">
      <c r="A147" s="16"/>
      <c r="B147" s="38"/>
      <c r="C147" s="39" t="s">
        <v>77</v>
      </c>
      <c r="D147" s="22">
        <v>10</v>
      </c>
      <c r="E147" s="16"/>
    </row>
    <row r="148" spans="1:6" x14ac:dyDescent="0.3">
      <c r="A148" s="16"/>
      <c r="B148" s="39">
        <f>PRODUCT(H3,COUNT(D147))</f>
        <v>15</v>
      </c>
      <c r="C148" s="16">
        <v>15</v>
      </c>
      <c r="D148" s="16">
        <f>SUM(D146:D147)</f>
        <v>11</v>
      </c>
      <c r="E148" s="16">
        <f>SUM(C148:D148)</f>
        <v>26</v>
      </c>
      <c r="F148">
        <f>SUM(B148:D148)</f>
        <v>41</v>
      </c>
    </row>
    <row r="149" spans="1:6" x14ac:dyDescent="0.3">
      <c r="A149" s="16"/>
      <c r="B149" s="38"/>
      <c r="C149" s="16"/>
      <c r="D149" s="16"/>
      <c r="E149" s="16"/>
    </row>
    <row r="150" spans="1:6" x14ac:dyDescent="0.3">
      <c r="A150" s="16"/>
      <c r="B150" s="38" t="s">
        <v>78</v>
      </c>
      <c r="C150" s="22"/>
      <c r="D150" s="22"/>
      <c r="E150" s="16"/>
    </row>
    <row r="151" spans="1:6" x14ac:dyDescent="0.3">
      <c r="A151" s="16"/>
      <c r="B151" s="39" t="s">
        <v>28</v>
      </c>
      <c r="C151" s="22" t="s">
        <v>4</v>
      </c>
      <c r="D151" s="22">
        <v>8</v>
      </c>
      <c r="E151" s="16"/>
    </row>
    <row r="152" spans="1:6" x14ac:dyDescent="0.3">
      <c r="A152" s="16"/>
      <c r="B152" s="39" t="s">
        <v>125</v>
      </c>
      <c r="C152" s="40" t="s">
        <v>79</v>
      </c>
      <c r="D152" s="22">
        <v>24</v>
      </c>
      <c r="E152" s="16"/>
    </row>
    <row r="153" spans="1:6" x14ac:dyDescent="0.3">
      <c r="A153" s="16"/>
      <c r="B153" s="39">
        <f>PRODUCT(H3,COUNT(D152))</f>
        <v>15</v>
      </c>
      <c r="C153" s="16">
        <v>24</v>
      </c>
      <c r="D153" s="16">
        <f>SUM(D151:D152)</f>
        <v>32</v>
      </c>
      <c r="E153" s="16">
        <f>SUM(C153:D153)</f>
        <v>56</v>
      </c>
      <c r="F153">
        <f>SUM(B153:D153)</f>
        <v>71</v>
      </c>
    </row>
    <row r="154" spans="1:6" x14ac:dyDescent="0.3">
      <c r="A154" s="16"/>
      <c r="B154" s="38"/>
      <c r="C154" s="16"/>
      <c r="D154" s="16"/>
      <c r="E154" s="16"/>
    </row>
    <row r="155" spans="1:6" x14ac:dyDescent="0.3">
      <c r="A155" s="16"/>
      <c r="B155" s="38" t="s">
        <v>80</v>
      </c>
      <c r="C155" s="22"/>
      <c r="D155" s="22"/>
      <c r="E155" s="16"/>
    </row>
    <row r="156" spans="1:6" x14ac:dyDescent="0.3">
      <c r="A156" s="16"/>
      <c r="B156" s="39" t="s">
        <v>28</v>
      </c>
      <c r="C156" s="22" t="s">
        <v>28</v>
      </c>
      <c r="D156" s="22">
        <v>8</v>
      </c>
      <c r="E156" s="16"/>
    </row>
    <row r="157" spans="1:6" x14ac:dyDescent="0.3">
      <c r="A157" s="16"/>
      <c r="B157" s="39" t="s">
        <v>124</v>
      </c>
      <c r="C157" s="39" t="s">
        <v>16</v>
      </c>
      <c r="D157" s="22">
        <v>24</v>
      </c>
      <c r="E157" s="16"/>
    </row>
    <row r="158" spans="1:6" x14ac:dyDescent="0.3">
      <c r="A158" s="16"/>
      <c r="B158" s="39">
        <f>PRODUCT(H3,COUNT(D157))</f>
        <v>15</v>
      </c>
      <c r="C158" s="22">
        <v>24</v>
      </c>
      <c r="D158" s="22">
        <f>SUM(D156:D157)</f>
        <v>32</v>
      </c>
      <c r="E158" s="16">
        <f>SUM(C158:D158)</f>
        <v>56</v>
      </c>
      <c r="F158">
        <f>SUM(B158:D158)</f>
        <v>71</v>
      </c>
    </row>
    <row r="159" spans="1:6" x14ac:dyDescent="0.3">
      <c r="A159" s="16"/>
      <c r="B159" s="38"/>
      <c r="C159" s="16"/>
      <c r="D159" s="16"/>
      <c r="E159" s="16"/>
    </row>
    <row r="160" spans="1:6" x14ac:dyDescent="0.3">
      <c r="A160" s="16"/>
      <c r="B160" s="38" t="s">
        <v>81</v>
      </c>
      <c r="C160" s="22"/>
      <c r="D160" s="22"/>
      <c r="E160" s="16"/>
    </row>
    <row r="161" spans="1:7" x14ac:dyDescent="0.3">
      <c r="A161" s="16"/>
      <c r="B161" s="21"/>
      <c r="C161" s="22" t="s">
        <v>4</v>
      </c>
      <c r="D161" s="22">
        <v>1</v>
      </c>
      <c r="E161" s="16"/>
    </row>
    <row r="162" spans="1:7" x14ac:dyDescent="0.3">
      <c r="A162" s="16"/>
      <c r="B162" s="39" t="s">
        <v>123</v>
      </c>
      <c r="C162" s="39" t="s">
        <v>28</v>
      </c>
      <c r="D162" s="22">
        <v>8</v>
      </c>
      <c r="E162" s="16"/>
      <c r="G162" t="s">
        <v>119</v>
      </c>
    </row>
    <row r="163" spans="1:7" x14ac:dyDescent="0.3">
      <c r="A163" s="16"/>
      <c r="B163" s="16">
        <f>PRODUCT(H3,COUNT(D162))</f>
        <v>15</v>
      </c>
      <c r="C163" s="16">
        <v>19</v>
      </c>
      <c r="D163" s="16">
        <f>SUM(D161:D162)</f>
        <v>9</v>
      </c>
      <c r="E163" s="16">
        <f>SUM(C163:D163)</f>
        <v>28</v>
      </c>
      <c r="F163">
        <f>SUM(B163:D163)</f>
        <v>43</v>
      </c>
    </row>
    <row r="164" spans="1:7" x14ac:dyDescent="0.3">
      <c r="A164" s="16"/>
      <c r="B164" s="15"/>
      <c r="C164" s="16"/>
      <c r="D164" s="16"/>
      <c r="E164" s="16"/>
    </row>
    <row r="165" spans="1:7" x14ac:dyDescent="0.3">
      <c r="A165" s="16"/>
      <c r="B165" s="15" t="s">
        <v>112</v>
      </c>
      <c r="C165" s="16"/>
      <c r="D165" s="16"/>
      <c r="E165" s="16"/>
    </row>
    <row r="166" spans="1:7" x14ac:dyDescent="0.3">
      <c r="A166" s="16"/>
      <c r="B166" s="15"/>
      <c r="C166" s="15" t="s">
        <v>28</v>
      </c>
      <c r="D166" s="16">
        <v>8</v>
      </c>
      <c r="E166" s="16"/>
    </row>
    <row r="167" spans="1:7" x14ac:dyDescent="0.3">
      <c r="A167" s="16"/>
      <c r="B167" s="15"/>
      <c r="C167" t="s">
        <v>113</v>
      </c>
      <c r="D167" s="16">
        <f>PRODUCT(10,E195)</f>
        <v>80000</v>
      </c>
      <c r="E167" s="16"/>
      <c r="G167" t="s">
        <v>118</v>
      </c>
    </row>
    <row r="168" spans="1:7" x14ac:dyDescent="0.3">
      <c r="A168" s="16"/>
      <c r="B168" s="15"/>
      <c r="C168" t="s">
        <v>114</v>
      </c>
      <c r="D168" s="16">
        <f>PRODUCT(12,E195)</f>
        <v>96000</v>
      </c>
      <c r="E168" s="16"/>
    </row>
    <row r="169" spans="1:7" x14ac:dyDescent="0.3">
      <c r="A169" s="16"/>
      <c r="B169" s="15"/>
      <c r="C169" t="s">
        <v>115</v>
      </c>
      <c r="D169" s="16">
        <f xml:space="preserve"> PRODUCT(24,E195)</f>
        <v>192000</v>
      </c>
      <c r="E169" s="16"/>
    </row>
    <row r="170" spans="1:7" x14ac:dyDescent="0.3">
      <c r="A170" s="16"/>
      <c r="B170" s="16">
        <f>PRODUCT(H3,COUNT(D169:D169))</f>
        <v>15</v>
      </c>
      <c r="C170" s="16">
        <f>SUM(LEN(C169:C169))</f>
        <v>15</v>
      </c>
      <c r="D170" s="16">
        <f>SUM(D166:D169)</f>
        <v>368008</v>
      </c>
      <c r="E170" s="16">
        <f>SUM(C170:D170)</f>
        <v>368023</v>
      </c>
      <c r="F170">
        <f>SUM(B170:D170)</f>
        <v>368038</v>
      </c>
    </row>
    <row r="171" spans="1:7" x14ac:dyDescent="0.3">
      <c r="A171" s="16"/>
      <c r="B171" s="15"/>
      <c r="C171" s="16"/>
      <c r="D171" s="16"/>
      <c r="E171" s="16"/>
    </row>
    <row r="172" spans="1:7" x14ac:dyDescent="0.3">
      <c r="A172" s="16"/>
      <c r="B172" s="15" t="s">
        <v>82</v>
      </c>
      <c r="C172" s="16"/>
      <c r="D172" s="16"/>
      <c r="E172" s="16"/>
    </row>
    <row r="173" spans="1:7" x14ac:dyDescent="0.3">
      <c r="A173" s="16"/>
      <c r="B173" s="15"/>
      <c r="C173" s="15" t="s">
        <v>111</v>
      </c>
      <c r="D173" s="16">
        <v>16</v>
      </c>
      <c r="E173" s="16"/>
    </row>
    <row r="174" spans="1:7" x14ac:dyDescent="0.3">
      <c r="A174" s="16"/>
      <c r="B174" s="15"/>
      <c r="C174" s="16" t="s">
        <v>83</v>
      </c>
      <c r="D174" s="16">
        <v>5</v>
      </c>
      <c r="E174" s="16"/>
    </row>
    <row r="175" spans="1:7" x14ac:dyDescent="0.3">
      <c r="A175" s="16"/>
      <c r="B175" s="15"/>
      <c r="C175" s="16" t="s">
        <v>84</v>
      </c>
      <c r="D175" s="16">
        <v>10</v>
      </c>
      <c r="E175" s="16"/>
    </row>
    <row r="176" spans="1:7" x14ac:dyDescent="0.3">
      <c r="A176" s="16"/>
      <c r="B176" s="15"/>
      <c r="C176" s="16" t="s">
        <v>85</v>
      </c>
      <c r="D176" s="16">
        <v>10</v>
      </c>
      <c r="E176" s="16"/>
    </row>
    <row r="177" spans="1:6" x14ac:dyDescent="0.3">
      <c r="A177" s="16"/>
      <c r="B177" s="15"/>
      <c r="C177" s="16" t="s">
        <v>86</v>
      </c>
      <c r="D177" s="16">
        <v>5</v>
      </c>
      <c r="E177" s="16"/>
    </row>
    <row r="178" spans="1:6" x14ac:dyDescent="0.3">
      <c r="A178" s="16"/>
      <c r="B178" s="15"/>
      <c r="C178" s="16" t="s">
        <v>87</v>
      </c>
      <c r="D178" s="16">
        <v>7</v>
      </c>
      <c r="E178" s="16"/>
    </row>
    <row r="179" spans="1:6" x14ac:dyDescent="0.3">
      <c r="A179" s="16"/>
      <c r="B179" s="15"/>
      <c r="C179" s="16" t="s">
        <v>88</v>
      </c>
      <c r="D179" s="16">
        <v>5</v>
      </c>
      <c r="E179" s="16"/>
    </row>
    <row r="180" spans="1:6" x14ac:dyDescent="0.3">
      <c r="A180" s="16"/>
      <c r="B180" s="15"/>
      <c r="C180" s="16" t="s">
        <v>89</v>
      </c>
      <c r="D180" s="16">
        <v>5</v>
      </c>
      <c r="E180" s="16"/>
    </row>
    <row r="181" spans="1:6" x14ac:dyDescent="0.3">
      <c r="A181" s="16"/>
      <c r="B181" s="15"/>
      <c r="C181" s="16" t="s">
        <v>90</v>
      </c>
      <c r="D181" s="16">
        <v>5</v>
      </c>
      <c r="E181" s="16"/>
    </row>
    <row r="182" spans="1:6" x14ac:dyDescent="0.3">
      <c r="A182" s="16"/>
      <c r="B182" s="15"/>
      <c r="C182" s="16" t="s">
        <v>91</v>
      </c>
      <c r="D182" s="16">
        <v>2</v>
      </c>
      <c r="E182" s="16"/>
    </row>
    <row r="183" spans="1:6" x14ac:dyDescent="0.3">
      <c r="A183" s="16"/>
      <c r="B183" s="15"/>
      <c r="C183" s="16" t="s">
        <v>92</v>
      </c>
      <c r="D183" s="16">
        <v>20</v>
      </c>
      <c r="E183" s="16"/>
    </row>
    <row r="184" spans="1:6" x14ac:dyDescent="0.3">
      <c r="A184" s="16"/>
      <c r="B184" s="16">
        <f>PRODUCT(H3,COUNT(D174:D183))</f>
        <v>150</v>
      </c>
      <c r="C184" s="16">
        <f t="array" ref="C184">SUM(LEN(C174:C183))</f>
        <v>83</v>
      </c>
      <c r="D184" s="16">
        <f>SUM(D173:D183)</f>
        <v>90</v>
      </c>
      <c r="E184" s="16">
        <f>SUM(C184:D184)</f>
        <v>173</v>
      </c>
      <c r="F184">
        <f>SUM(B184:D184)</f>
        <v>323</v>
      </c>
    </row>
    <row r="185" spans="1:6" x14ac:dyDescent="0.3">
      <c r="A185" s="16"/>
      <c r="B185" s="15"/>
      <c r="C185" s="16"/>
      <c r="D185" s="16"/>
      <c r="E185" s="16"/>
    </row>
    <row r="186" spans="1:6" x14ac:dyDescent="0.3">
      <c r="A186" s="16"/>
      <c r="B186" s="15" t="s">
        <v>105</v>
      </c>
      <c r="C186" s="16"/>
      <c r="D186" s="16"/>
      <c r="E186" s="16"/>
    </row>
    <row r="187" spans="1:6" x14ac:dyDescent="0.3">
      <c r="A187" s="16"/>
      <c r="B187" s="15"/>
      <c r="C187" s="15" t="s">
        <v>28</v>
      </c>
      <c r="D187" s="16">
        <v>8</v>
      </c>
      <c r="E187" s="16"/>
    </row>
    <row r="188" spans="1:6" x14ac:dyDescent="0.3">
      <c r="A188" s="16"/>
      <c r="B188" s="15"/>
      <c r="C188" s="16" t="s">
        <v>106</v>
      </c>
      <c r="D188" s="16">
        <v>16</v>
      </c>
      <c r="E188" s="16"/>
    </row>
    <row r="189" spans="1:6" x14ac:dyDescent="0.3">
      <c r="A189" s="16"/>
      <c r="B189" s="16">
        <f>PRODUCT(H3,COUNT(D188))</f>
        <v>15</v>
      </c>
      <c r="C189" s="16">
        <v>16</v>
      </c>
      <c r="D189" s="16">
        <f>SUM(D187:D188)</f>
        <v>24</v>
      </c>
      <c r="E189" s="16">
        <f>SUM(C189:D189)</f>
        <v>40</v>
      </c>
      <c r="F189">
        <f>SUM(B189:D189)</f>
        <v>55</v>
      </c>
    </row>
    <row r="190" spans="1:6" x14ac:dyDescent="0.3">
      <c r="A190" s="16"/>
      <c r="B190" s="15"/>
      <c r="C190" s="16"/>
      <c r="D190" s="16"/>
      <c r="E190" s="16"/>
    </row>
    <row r="191" spans="1:6" x14ac:dyDescent="0.3">
      <c r="A191" s="16"/>
      <c r="B191" s="15" t="s">
        <v>93</v>
      </c>
      <c r="C191" s="16"/>
      <c r="D191" s="16"/>
      <c r="E191" s="16"/>
    </row>
    <row r="192" spans="1:6" x14ac:dyDescent="0.3">
      <c r="A192" s="16"/>
      <c r="B192" s="15"/>
      <c r="C192" s="15" t="s">
        <v>106</v>
      </c>
      <c r="D192" s="16">
        <v>16</v>
      </c>
      <c r="E192" s="16"/>
    </row>
    <row r="193" spans="1:7" x14ac:dyDescent="0.3">
      <c r="A193" s="16"/>
      <c r="B193" s="15"/>
      <c r="C193" s="16" t="s">
        <v>107</v>
      </c>
      <c r="D193" s="16">
        <v>1</v>
      </c>
      <c r="E193" s="16"/>
    </row>
    <row r="194" spans="1:7" x14ac:dyDescent="0.3">
      <c r="A194" s="16"/>
      <c r="B194" s="15">
        <f>PRODUCT(H3,COUNT(D193))</f>
        <v>15</v>
      </c>
      <c r="C194" s="16">
        <f>SUM(LEN(C193:C193))</f>
        <v>5</v>
      </c>
      <c r="D194" s="16">
        <v>16</v>
      </c>
      <c r="E194" s="16">
        <f>SUM(C194:D194)</f>
        <v>21</v>
      </c>
      <c r="F194">
        <f>SUM(B194:D194)</f>
        <v>36</v>
      </c>
    </row>
    <row r="195" spans="1:7" x14ac:dyDescent="0.3">
      <c r="A195" s="16"/>
      <c r="B195" s="15"/>
      <c r="C195" s="16" t="s">
        <v>108</v>
      </c>
      <c r="D195" s="16"/>
      <c r="E195" s="16">
        <v>8000</v>
      </c>
    </row>
    <row r="196" spans="1:7" ht="15" thickBot="1" x14ac:dyDescent="0.35"/>
    <row r="197" spans="1:7" ht="15" thickBot="1" x14ac:dyDescent="0.35">
      <c r="A197" s="42" t="s">
        <v>96</v>
      </c>
      <c r="B197" s="42"/>
      <c r="C197" s="42" t="s">
        <v>94</v>
      </c>
      <c r="D197" s="43"/>
      <c r="E197" s="2" t="s">
        <v>550</v>
      </c>
      <c r="F197" s="2" t="s">
        <v>551</v>
      </c>
    </row>
    <row r="198" spans="1:7" x14ac:dyDescent="0.3">
      <c r="A198" s="4" t="s">
        <v>95</v>
      </c>
      <c r="B198" s="11">
        <v>100</v>
      </c>
      <c r="C198" s="3"/>
      <c r="D198" s="35">
        <f>PRODUCT(B198, SUM(E115, E110, E120,E88))</f>
        <v>99900</v>
      </c>
      <c r="E198" s="37">
        <f>PRODUCT(B198, SUM(E115, E110, E120,E88, PRODUCT(H4,4)))</f>
        <v>109100</v>
      </c>
      <c r="F198" s="2">
        <f>PRODUCT(B198, SUM(F115, F110, F120,F88))</f>
        <v>131400</v>
      </c>
    </row>
    <row r="199" spans="1:7" x14ac:dyDescent="0.3">
      <c r="A199" s="6" t="s">
        <v>97</v>
      </c>
      <c r="B199" s="12">
        <v>100</v>
      </c>
      <c r="C199" s="2"/>
      <c r="D199" s="36">
        <f>PRODUCT(B199, SUM(E72,E82))</f>
        <v>40000</v>
      </c>
      <c r="E199" s="2">
        <f>PRODUCT(B199, SUM(E72,E82, PRODUCT(H4,2)))</f>
        <v>44600</v>
      </c>
      <c r="F199" s="2">
        <f>PRODUCT(B199, SUM(F72,F82))</f>
        <v>50500</v>
      </c>
    </row>
    <row r="200" spans="1:7" x14ac:dyDescent="0.3">
      <c r="A200" s="6" t="s">
        <v>98</v>
      </c>
      <c r="B200" s="12">
        <v>100</v>
      </c>
      <c r="C200" s="2"/>
      <c r="D200" s="36">
        <f>PRODUCT(B200,SUM(E7,E28,E32,E40,E44))</f>
        <v>118100</v>
      </c>
      <c r="E200" s="2">
        <f>PRODUCT(B200,SUM(E7,E28,E32,E40,E44,PRODUCT(5,H4)))</f>
        <v>129600</v>
      </c>
      <c r="F200" s="2">
        <f>PRODUCT(B200,SUM(F7,F28,F32,F40,F44))</f>
        <v>151100</v>
      </c>
    </row>
    <row r="201" spans="1:7" x14ac:dyDescent="0.3">
      <c r="A201" s="6" t="s">
        <v>99</v>
      </c>
      <c r="B201" s="12">
        <v>2</v>
      </c>
      <c r="C201" s="2"/>
      <c r="D201" s="36">
        <f>PRODUCT(B201,SUM(E51,E58,E62,E66))</f>
        <v>1042</v>
      </c>
      <c r="E201" s="2">
        <f>PRODUCT(B201,SUM(E51,E58,E62,E66,PRODUCT(4,H4)))</f>
        <v>1226</v>
      </c>
      <c r="F201" s="2">
        <f>PRODUCT(B201,SUM(F51,F58,F62,F66))</f>
        <v>1252</v>
      </c>
    </row>
    <row r="202" spans="1:7" x14ac:dyDescent="0.3">
      <c r="A202" s="6" t="s">
        <v>100</v>
      </c>
      <c r="B202" s="12">
        <v>100</v>
      </c>
      <c r="C202" s="2"/>
      <c r="D202" s="36">
        <f>PRODUCT(B202, SUM(E139,E144,E163,E191))</f>
        <v>38100</v>
      </c>
      <c r="E202" s="2">
        <f>PRODUCT(B202, SUM(E139,E144,E163,E191,PRODUCT(4,H4)))</f>
        <v>47300</v>
      </c>
      <c r="F202" s="2">
        <f>PRODUCT(B202, SUM(F139,F144,F163,F191))</f>
        <v>62100</v>
      </c>
    </row>
    <row r="203" spans="1:7" x14ac:dyDescent="0.3">
      <c r="A203" s="6" t="s">
        <v>103</v>
      </c>
      <c r="B203" s="12">
        <v>2</v>
      </c>
      <c r="C203" s="2"/>
      <c r="D203" s="36">
        <f>PRODUCT(B203, E36)</f>
        <v>180</v>
      </c>
      <c r="E203" s="2">
        <f>PRODUCT(B203, SUM(E36, PRODUCT(H4,1)))</f>
        <v>226</v>
      </c>
      <c r="F203" s="2">
        <f>PRODUCT(B203,F36)</f>
        <v>210</v>
      </c>
    </row>
    <row r="204" spans="1:7" x14ac:dyDescent="0.3">
      <c r="A204" s="6" t="s">
        <v>104</v>
      </c>
      <c r="B204" s="12">
        <v>10</v>
      </c>
      <c r="C204" s="2"/>
      <c r="D204" s="36">
        <f>PRODUCT(B202, B204,SUM(E184,E189,E194))</f>
        <v>234000</v>
      </c>
      <c r="E204" s="1"/>
      <c r="F204" s="1"/>
      <c r="G204" t="s">
        <v>129</v>
      </c>
    </row>
    <row r="205" spans="1:7" x14ac:dyDescent="0.3">
      <c r="A205" s="6" t="s">
        <v>101</v>
      </c>
      <c r="B205" s="12">
        <v>30</v>
      </c>
      <c r="C205" s="2" t="s">
        <v>102</v>
      </c>
      <c r="D205" s="7">
        <f>PRODUCT(B202,B204, B205,E195)</f>
        <v>240000000</v>
      </c>
      <c r="G205" t="s">
        <v>130</v>
      </c>
    </row>
    <row r="206" spans="1:7" x14ac:dyDescent="0.3">
      <c r="A206" s="6"/>
      <c r="B206" s="12"/>
      <c r="C206" s="2"/>
      <c r="D206" s="7"/>
    </row>
    <row r="207" spans="1:7" x14ac:dyDescent="0.3">
      <c r="A207" s="6"/>
      <c r="B207" s="12"/>
      <c r="C207" s="2"/>
      <c r="D207" s="8"/>
    </row>
    <row r="208" spans="1:7" x14ac:dyDescent="0.3">
      <c r="A208" s="6" t="s">
        <v>131</v>
      </c>
      <c r="B208" s="28">
        <f>SUM(D198:D205)/(1024*1024)</f>
        <v>229.3885440826416</v>
      </c>
      <c r="C208" s="2"/>
      <c r="D208" s="24"/>
    </row>
    <row r="209" spans="1:4" x14ac:dyDescent="0.3">
      <c r="A209" s="6"/>
      <c r="B209" s="12"/>
      <c r="C209" s="2"/>
      <c r="D209" s="8"/>
    </row>
    <row r="210" spans="1:4" x14ac:dyDescent="0.3">
      <c r="A210" s="6" t="s">
        <v>132</v>
      </c>
      <c r="B210" s="13">
        <f>PRODUCT(2,B208)</f>
        <v>458.7770881652832</v>
      </c>
      <c r="C210" s="6"/>
      <c r="D210" s="25"/>
    </row>
    <row r="211" spans="1:4" x14ac:dyDescent="0.3">
      <c r="A211" s="9"/>
      <c r="B211" s="12"/>
      <c r="C211" s="9"/>
      <c r="D211" s="26"/>
    </row>
    <row r="212" spans="1:4" x14ac:dyDescent="0.3">
      <c r="A212" s="9"/>
      <c r="B212" s="12"/>
      <c r="C212" s="9"/>
      <c r="D212" s="26"/>
    </row>
    <row r="213" spans="1:4" ht="15" thickBot="1" x14ac:dyDescent="0.35">
      <c r="A213" s="10"/>
      <c r="B213" s="14"/>
      <c r="C213" s="10"/>
      <c r="D213" s="27"/>
    </row>
  </sheetData>
  <sheetProtection formatCells="0" formatColumns="0" formatRows="0" insertColumns="0" insertRows="0" insertHyperlinks="0" deleteColumns="0" deleteRows="0" sort="0" autoFilter="0" pivotTables="0"/>
  <mergeCells count="2">
    <mergeCell ref="A197:B197"/>
    <mergeCell ref="C197:D197"/>
  </mergeCells>
  <hyperlinks>
    <hyperlink ref="C143" r:id="rId1" display="device_id@Switch_id" xr:uid="{00000000-0004-0000-0000-000000000000}"/>
    <hyperlink ref="B5" r:id="rId2" xr:uid="{00000000-0004-0000-0000-000001000000}"/>
    <hyperlink ref="B9" r:id="rId3" xr:uid="{00000000-0004-0000-0000-000002000000}"/>
    <hyperlink ref="B31" r:id="rId4" xr:uid="{00000000-0004-0000-0000-000003000000}"/>
    <hyperlink ref="B34" r:id="rId5" xr:uid="{00000000-0004-0000-0000-000004000000}"/>
    <hyperlink ref="B35" r:id="rId6" xr:uid="{00000000-0004-0000-0000-000005000000}"/>
    <hyperlink ref="B38" r:id="rId7" xr:uid="{00000000-0004-0000-0000-000006000000}"/>
    <hyperlink ref="B39" r:id="rId8" xr:uid="{00000000-0004-0000-0000-000007000000}"/>
    <hyperlink ref="B49" r:id="rId9" xr:uid="{00000000-0004-0000-0000-000008000000}"/>
    <hyperlink ref="B53" r:id="rId10" xr:uid="{00000000-0004-0000-0000-000009000000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4"/>
  <sheetViews>
    <sheetView tabSelected="1" workbookViewId="0">
      <selection activeCell="G27" sqref="G27"/>
    </sheetView>
  </sheetViews>
  <sheetFormatPr defaultRowHeight="14.4" x14ac:dyDescent="0.3"/>
  <cols>
    <col min="1" max="1" width="64.77734375" bestFit="1" customWidth="1"/>
    <col min="2" max="2" width="12.5546875" customWidth="1"/>
    <col min="3" max="3" width="55.77734375" customWidth="1"/>
    <col min="4" max="4" width="24.5546875" customWidth="1"/>
    <col min="5" max="5" width="10" bestFit="1" customWidth="1"/>
  </cols>
  <sheetData>
    <row r="1" spans="1:4" ht="15" thickBot="1" x14ac:dyDescent="0.35">
      <c r="A1" t="s">
        <v>539</v>
      </c>
    </row>
    <row r="2" spans="1:4" ht="15" thickBot="1" x14ac:dyDescent="0.35">
      <c r="A2" s="42" t="s">
        <v>96</v>
      </c>
      <c r="B2" s="42"/>
      <c r="C2" s="42" t="s">
        <v>94</v>
      </c>
      <c r="D2" s="44"/>
    </row>
    <row r="3" spans="1:4" x14ac:dyDescent="0.3">
      <c r="A3" s="4" t="s">
        <v>95</v>
      </c>
      <c r="B3" s="11">
        <v>100</v>
      </c>
      <c r="C3" s="3"/>
      <c r="D3" s="5">
        <f>PRODUCT(B3, SUM(Data!E115, Data!E110, Data!E120,Data!E88))</f>
        <v>99900</v>
      </c>
    </row>
    <row r="4" spans="1:4" x14ac:dyDescent="0.3">
      <c r="A4" s="6" t="s">
        <v>97</v>
      </c>
      <c r="B4" s="12">
        <v>100</v>
      </c>
      <c r="C4" s="2"/>
      <c r="D4" s="5">
        <f>PRODUCT(B4, SUM(Data!E72,Data!E82))</f>
        <v>40000</v>
      </c>
    </row>
    <row r="5" spans="1:4" x14ac:dyDescent="0.3">
      <c r="A5" s="6" t="s">
        <v>98</v>
      </c>
      <c r="B5" s="12">
        <v>100</v>
      </c>
      <c r="C5" s="2"/>
      <c r="D5" s="5">
        <f>PRODUCT(B5,SUM(Data!E7,Data!E28,Data!E32,Data!E40,Data!E44))</f>
        <v>118100</v>
      </c>
    </row>
    <row r="6" spans="1:4" x14ac:dyDescent="0.3">
      <c r="A6" s="6" t="s">
        <v>99</v>
      </c>
      <c r="B6" s="12">
        <v>2</v>
      </c>
      <c r="C6" s="2" t="s">
        <v>136</v>
      </c>
      <c r="D6" s="5">
        <f>PRODUCT(B6,SUM(Data!E51,Data!E58,Data!E62,Data!E66))</f>
        <v>1042</v>
      </c>
    </row>
    <row r="7" spans="1:4" x14ac:dyDescent="0.3">
      <c r="A7" s="6" t="s">
        <v>100</v>
      </c>
      <c r="B7" s="12">
        <v>100</v>
      </c>
      <c r="C7" s="2" t="s">
        <v>135</v>
      </c>
      <c r="D7" s="5">
        <f>PRODUCT(B7, SUM(Data!E139,Data!E144,Data!E163,Data!E191))</f>
        <v>38100</v>
      </c>
    </row>
    <row r="8" spans="1:4" x14ac:dyDescent="0.3">
      <c r="A8" s="6" t="s">
        <v>103</v>
      </c>
      <c r="B8" s="12">
        <v>2</v>
      </c>
      <c r="C8" s="2" t="s">
        <v>134</v>
      </c>
      <c r="D8" s="5">
        <f>PRODUCT(B8, Data!E36)</f>
        <v>180</v>
      </c>
    </row>
    <row r="9" spans="1:4" x14ac:dyDescent="0.3">
      <c r="A9" s="6" t="s">
        <v>104</v>
      </c>
      <c r="B9" s="12">
        <v>10</v>
      </c>
      <c r="C9" s="2" t="s">
        <v>133</v>
      </c>
      <c r="D9" s="5">
        <f>PRODUCT(B7, B9,SUM(Data!E184,Data!E189,Data!E194))</f>
        <v>234000</v>
      </c>
    </row>
    <row r="10" spans="1:4" x14ac:dyDescent="0.3">
      <c r="A10" s="6" t="s">
        <v>101</v>
      </c>
      <c r="B10" s="12">
        <v>30</v>
      </c>
      <c r="C10" s="2" t="s">
        <v>102</v>
      </c>
      <c r="D10" s="5">
        <f>PRODUCT(B7,B9, B10,Data!E195)</f>
        <v>240000000</v>
      </c>
    </row>
    <row r="11" spans="1:4" x14ac:dyDescent="0.3">
      <c r="A11" s="6" t="s">
        <v>560</v>
      </c>
      <c r="B11" s="12">
        <v>1000</v>
      </c>
      <c r="C11" s="2" t="s">
        <v>564</v>
      </c>
      <c r="D11" s="7"/>
    </row>
    <row r="12" spans="1:4" x14ac:dyDescent="0.3">
      <c r="A12" s="6"/>
      <c r="B12" s="12"/>
      <c r="C12" s="2"/>
      <c r="D12" s="8"/>
    </row>
    <row r="13" spans="1:4" x14ac:dyDescent="0.3">
      <c r="A13" s="6" t="s">
        <v>552</v>
      </c>
      <c r="B13" s="28">
        <f>SUM(D3:D10)/(1024*1024)</f>
        <v>229.3885440826416</v>
      </c>
      <c r="C13" s="2"/>
      <c r="D13" s="24"/>
    </row>
    <row r="14" spans="1:4" x14ac:dyDescent="0.3">
      <c r="A14" s="6"/>
      <c r="B14" s="12"/>
      <c r="C14" s="2"/>
      <c r="D14" s="8"/>
    </row>
    <row r="15" spans="1:4" x14ac:dyDescent="0.3">
      <c r="A15" s="6" t="s">
        <v>556</v>
      </c>
      <c r="B15" s="13">
        <f>PRODUCT(2,B13)</f>
        <v>458.7770881652832</v>
      </c>
      <c r="C15" s="6"/>
      <c r="D15" s="25"/>
    </row>
    <row r="16" spans="1:4" x14ac:dyDescent="0.3">
      <c r="A16" s="9"/>
      <c r="B16" s="12"/>
      <c r="C16" s="9"/>
      <c r="D16" s="26"/>
    </row>
    <row r="17" spans="1:4" x14ac:dyDescent="0.3">
      <c r="A17" s="6"/>
      <c r="B17" s="12"/>
      <c r="C17" s="9"/>
      <c r="D17" s="26"/>
    </row>
    <row r="18" spans="1:4" ht="15" thickBot="1" x14ac:dyDescent="0.35">
      <c r="A18" s="10"/>
      <c r="B18" s="14"/>
      <c r="C18" s="10"/>
      <c r="D18" s="27"/>
    </row>
    <row r="22" spans="1:4" x14ac:dyDescent="0.3">
      <c r="A22" t="s">
        <v>534</v>
      </c>
    </row>
    <row r="23" spans="1:4" x14ac:dyDescent="0.3">
      <c r="A23" s="4"/>
      <c r="B23" s="11"/>
    </row>
    <row r="24" spans="1:4" x14ac:dyDescent="0.3">
      <c r="A24" s="4" t="s">
        <v>535</v>
      </c>
      <c r="B24" s="11">
        <v>1</v>
      </c>
    </row>
    <row r="25" spans="1:4" x14ac:dyDescent="0.3">
      <c r="A25" s="4" t="s">
        <v>538</v>
      </c>
      <c r="B25" s="11">
        <v>1</v>
      </c>
    </row>
    <row r="26" spans="1:4" x14ac:dyDescent="0.3">
      <c r="A26" s="4" t="s">
        <v>536</v>
      </c>
      <c r="B26" s="11">
        <v>1</v>
      </c>
    </row>
    <row r="27" spans="1:4" x14ac:dyDescent="0.3">
      <c r="A27" s="4" t="s">
        <v>537</v>
      </c>
      <c r="B27" s="11">
        <v>1</v>
      </c>
    </row>
    <row r="28" spans="1:4" x14ac:dyDescent="0.3">
      <c r="A28" s="4"/>
      <c r="B28" s="11"/>
    </row>
    <row r="29" spans="1:4" x14ac:dyDescent="0.3">
      <c r="A29" s="4" t="s">
        <v>555</v>
      </c>
      <c r="B29" s="11">
        <v>10</v>
      </c>
    </row>
    <row r="30" spans="1:4" x14ac:dyDescent="0.3">
      <c r="A30" s="4"/>
      <c r="B30" s="11"/>
    </row>
    <row r="31" spans="1:4" x14ac:dyDescent="0.3">
      <c r="A31" s="4"/>
      <c r="B31" s="11"/>
    </row>
    <row r="32" spans="1:4" x14ac:dyDescent="0.3">
      <c r="A32" s="4" t="s">
        <v>546</v>
      </c>
      <c r="B32" s="28">
        <f>Monitoring!F239</f>
        <v>175.37650203704834</v>
      </c>
    </row>
    <row r="33" spans="1:2" x14ac:dyDescent="0.3">
      <c r="A33" s="4" t="s">
        <v>547</v>
      </c>
      <c r="B33" s="28">
        <f>Monitoring!F240</f>
        <v>125.5321798324585</v>
      </c>
    </row>
    <row r="34" spans="1:2" x14ac:dyDescent="0.3">
      <c r="A34" s="31"/>
      <c r="B34" s="32"/>
    </row>
    <row r="35" spans="1:2" x14ac:dyDescent="0.3">
      <c r="A35" s="4"/>
      <c r="B35" s="32"/>
    </row>
    <row r="36" spans="1:2" x14ac:dyDescent="0.3">
      <c r="A36" s="4" t="s">
        <v>553</v>
      </c>
      <c r="B36" s="28">
        <f>B44</f>
        <v>4</v>
      </c>
    </row>
    <row r="37" spans="1:2" x14ac:dyDescent="0.3">
      <c r="A37" s="4" t="s">
        <v>554</v>
      </c>
      <c r="B37" s="28">
        <f>PRODUCT(2,B33)</f>
        <v>251.06435966491699</v>
      </c>
    </row>
    <row r="38" spans="1:2" x14ac:dyDescent="0.3">
      <c r="A38" s="31"/>
      <c r="B38" s="32"/>
    </row>
    <row r="39" spans="1:2" x14ac:dyDescent="0.3">
      <c r="A39" s="31"/>
      <c r="B39" s="32"/>
    </row>
    <row r="41" spans="1:2" x14ac:dyDescent="0.3">
      <c r="A41" t="s">
        <v>557</v>
      </c>
    </row>
    <row r="42" spans="1:2" x14ac:dyDescent="0.3">
      <c r="A42" s="4" t="s">
        <v>566</v>
      </c>
      <c r="B42">
        <f>B11 * 2/1000</f>
        <v>2</v>
      </c>
    </row>
    <row r="43" spans="1:2" x14ac:dyDescent="0.3">
      <c r="A43" s="4"/>
    </row>
    <row r="44" spans="1:2" x14ac:dyDescent="0.3">
      <c r="A44" s="4" t="s">
        <v>567</v>
      </c>
      <c r="B44">
        <f>PRODUCT(2,B42)</f>
        <v>4</v>
      </c>
    </row>
    <row r="46" spans="1:2" x14ac:dyDescent="0.3">
      <c r="A46" s="15" t="s">
        <v>540</v>
      </c>
    </row>
    <row r="47" spans="1:2" x14ac:dyDescent="0.3">
      <c r="A47" s="33"/>
      <c r="B47" s="32"/>
    </row>
    <row r="48" spans="1:2" x14ac:dyDescent="0.3">
      <c r="A48" s="4"/>
      <c r="B48" s="32"/>
    </row>
    <row r="49" spans="1:2" x14ac:dyDescent="0.3">
      <c r="A49" s="4" t="s">
        <v>548</v>
      </c>
      <c r="B49" s="28">
        <f>SUM(B15,B36)</f>
        <v>462.7770881652832</v>
      </c>
    </row>
    <row r="50" spans="1:2" x14ac:dyDescent="0.3">
      <c r="A50" s="4" t="s">
        <v>549</v>
      </c>
      <c r="B50" s="28">
        <f>SUM(B15,B37,B42)</f>
        <v>711.8414478302002</v>
      </c>
    </row>
    <row r="51" spans="1:2" x14ac:dyDescent="0.3">
      <c r="A51" s="4"/>
      <c r="B51" s="28"/>
    </row>
    <row r="52" spans="1:2" x14ac:dyDescent="0.3">
      <c r="A52" s="33"/>
      <c r="B52" s="32"/>
    </row>
    <row r="57" spans="1:2" x14ac:dyDescent="0.3">
      <c r="A57" s="15" t="s">
        <v>542</v>
      </c>
    </row>
    <row r="58" spans="1:2" x14ac:dyDescent="0.3">
      <c r="A58" s="33" t="s">
        <v>541</v>
      </c>
      <c r="B58" s="32"/>
    </row>
    <row r="59" spans="1:2" x14ac:dyDescent="0.3">
      <c r="A59" s="33" t="s">
        <v>543</v>
      </c>
      <c r="B59" s="34">
        <v>32</v>
      </c>
    </row>
    <row r="60" spans="1:2" x14ac:dyDescent="0.3">
      <c r="A60" s="33" t="s">
        <v>544</v>
      </c>
      <c r="B60" s="34">
        <v>1024</v>
      </c>
    </row>
    <row r="61" spans="1:2" x14ac:dyDescent="0.3">
      <c r="A61" s="31"/>
      <c r="B61" s="32"/>
    </row>
    <row r="62" spans="1:2" x14ac:dyDescent="0.3">
      <c r="A62" s="4" t="s">
        <v>545</v>
      </c>
      <c r="B62" s="28">
        <f>B60</f>
        <v>1024</v>
      </c>
    </row>
    <row r="63" spans="1:2" x14ac:dyDescent="0.3">
      <c r="A63" s="4"/>
      <c r="B63" s="32"/>
    </row>
    <row r="64" spans="1:2" x14ac:dyDescent="0.3">
      <c r="A64" s="33"/>
      <c r="B64" s="32"/>
    </row>
  </sheetData>
  <mergeCells count="2">
    <mergeCell ref="A2:B2"/>
    <mergeCell ref="C2:D2"/>
  </mergeCells>
  <dataValidations count="1">
    <dataValidation operator="lessThanOrEqual" allowBlank="1" showInputMessage="1" showErrorMessage="1" errorTitle="Invalid Input" error="Feature Server supports maximum of 8000 devices" sqref="B11" xr:uid="{00000000-0002-0000-0100-000000000000}"/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0"/>
  <sheetViews>
    <sheetView workbookViewId="0">
      <selection activeCell="E233" sqref="E233"/>
    </sheetView>
  </sheetViews>
  <sheetFormatPr defaultRowHeight="14.4" x14ac:dyDescent="0.3"/>
  <cols>
    <col min="1" max="1" width="33.44140625" customWidth="1"/>
    <col min="2" max="2" width="40.77734375" customWidth="1"/>
    <col min="3" max="3" width="38.77734375" customWidth="1"/>
    <col min="4" max="4" width="22.21875" customWidth="1"/>
    <col min="5" max="5" width="29.77734375" customWidth="1"/>
  </cols>
  <sheetData>
    <row r="1" spans="1:6" x14ac:dyDescent="0.3">
      <c r="A1" s="30" t="s">
        <v>145</v>
      </c>
      <c r="B1" s="30"/>
      <c r="C1" s="30"/>
      <c r="D1" s="30"/>
      <c r="E1" s="30"/>
      <c r="F1" s="29"/>
    </row>
    <row r="2" spans="1:6" x14ac:dyDescent="0.3">
      <c r="A2" s="30"/>
      <c r="B2" s="30"/>
      <c r="C2" s="30"/>
      <c r="D2" s="30"/>
      <c r="E2" s="30"/>
      <c r="F2" s="29"/>
    </row>
    <row r="3" spans="1:6" x14ac:dyDescent="0.3">
      <c r="A3" s="30"/>
      <c r="B3" s="30" t="s">
        <v>146</v>
      </c>
      <c r="C3" s="30" t="s">
        <v>147</v>
      </c>
      <c r="D3" s="30" t="s">
        <v>148</v>
      </c>
      <c r="E3" s="30"/>
      <c r="F3" s="29"/>
    </row>
    <row r="4" spans="1:6" x14ac:dyDescent="0.3">
      <c r="A4" s="30"/>
      <c r="B4" s="30" t="s">
        <v>146</v>
      </c>
      <c r="C4" s="30" t="s">
        <v>149</v>
      </c>
      <c r="D4" s="30" t="s">
        <v>150</v>
      </c>
      <c r="E4" s="30"/>
      <c r="F4" s="29"/>
    </row>
    <row r="5" spans="1:6" x14ac:dyDescent="0.3">
      <c r="A5" s="30"/>
      <c r="B5" s="30" t="s">
        <v>146</v>
      </c>
      <c r="C5" s="30" t="s">
        <v>151</v>
      </c>
      <c r="D5" s="30" t="s">
        <v>152</v>
      </c>
      <c r="E5" s="30"/>
      <c r="F5" s="29"/>
    </row>
    <row r="6" spans="1:6" x14ac:dyDescent="0.3">
      <c r="A6" s="30"/>
      <c r="B6" s="30" t="s">
        <v>146</v>
      </c>
      <c r="C6" s="30" t="s">
        <v>153</v>
      </c>
      <c r="D6" s="30" t="s">
        <v>154</v>
      </c>
      <c r="E6" s="30"/>
      <c r="F6" s="29"/>
    </row>
    <row r="7" spans="1:6" x14ac:dyDescent="0.3">
      <c r="A7" s="30"/>
      <c r="B7" s="30"/>
      <c r="C7" s="30"/>
      <c r="D7" s="30"/>
      <c r="E7" s="30"/>
      <c r="F7" s="29"/>
    </row>
    <row r="8" spans="1:6" x14ac:dyDescent="0.3">
      <c r="A8" s="30"/>
      <c r="B8" s="30" t="s">
        <v>155</v>
      </c>
      <c r="C8" s="30" t="s">
        <v>156</v>
      </c>
      <c r="D8" s="30" t="s">
        <v>157</v>
      </c>
      <c r="E8" s="30"/>
      <c r="F8" s="29"/>
    </row>
    <row r="9" spans="1:6" x14ac:dyDescent="0.3">
      <c r="A9" s="30"/>
      <c r="B9" s="30" t="s">
        <v>155</v>
      </c>
      <c r="C9" s="30" t="s">
        <v>158</v>
      </c>
      <c r="D9" s="30" t="s">
        <v>159</v>
      </c>
      <c r="E9" s="30"/>
      <c r="F9" s="29"/>
    </row>
    <row r="10" spans="1:6" x14ac:dyDescent="0.3">
      <c r="A10" s="30"/>
      <c r="B10" s="30" t="s">
        <v>155</v>
      </c>
      <c r="C10" s="30" t="s">
        <v>160</v>
      </c>
      <c r="D10" s="30" t="s">
        <v>161</v>
      </c>
      <c r="E10" s="30"/>
      <c r="F10" s="29"/>
    </row>
    <row r="11" spans="1:6" x14ac:dyDescent="0.3">
      <c r="A11" s="30"/>
      <c r="B11" s="30" t="s">
        <v>155</v>
      </c>
      <c r="C11" s="30" t="s">
        <v>162</v>
      </c>
      <c r="D11" s="30" t="s">
        <v>163</v>
      </c>
      <c r="E11" s="30"/>
      <c r="F11" s="29"/>
    </row>
    <row r="12" spans="1:6" x14ac:dyDescent="0.3">
      <c r="A12" s="30"/>
      <c r="B12" s="30" t="s">
        <v>155</v>
      </c>
      <c r="C12" s="30" t="s">
        <v>164</v>
      </c>
      <c r="D12" s="30" t="s">
        <v>165</v>
      </c>
      <c r="E12" s="30"/>
      <c r="F12" s="29"/>
    </row>
    <row r="13" spans="1:6" x14ac:dyDescent="0.3">
      <c r="A13" s="30"/>
      <c r="B13" s="30" t="s">
        <v>155</v>
      </c>
      <c r="C13" s="30" t="s">
        <v>166</v>
      </c>
      <c r="D13" s="30" t="s">
        <v>167</v>
      </c>
      <c r="E13" s="30"/>
      <c r="F13" s="29"/>
    </row>
    <row r="14" spans="1:6" x14ac:dyDescent="0.3">
      <c r="A14" s="30"/>
      <c r="B14" s="30" t="s">
        <v>155</v>
      </c>
      <c r="C14" s="30" t="s">
        <v>168</v>
      </c>
      <c r="D14" s="30" t="s">
        <v>169</v>
      </c>
      <c r="E14" s="30"/>
      <c r="F14" s="29"/>
    </row>
    <row r="15" spans="1:6" x14ac:dyDescent="0.3">
      <c r="A15" s="30"/>
      <c r="B15" s="30" t="s">
        <v>155</v>
      </c>
      <c r="C15" s="30" t="s">
        <v>170</v>
      </c>
      <c r="D15" s="30" t="s">
        <v>171</v>
      </c>
      <c r="E15" s="30"/>
      <c r="F15" s="29"/>
    </row>
    <row r="16" spans="1:6" x14ac:dyDescent="0.3">
      <c r="A16" s="30"/>
      <c r="B16" s="30" t="s">
        <v>155</v>
      </c>
      <c r="C16" s="30" t="s">
        <v>172</v>
      </c>
      <c r="D16" s="30" t="s">
        <v>173</v>
      </c>
      <c r="E16" s="30"/>
      <c r="F16" s="29"/>
    </row>
    <row r="17" spans="1:6" x14ac:dyDescent="0.3">
      <c r="A17" s="30"/>
      <c r="B17" s="30" t="s">
        <v>155</v>
      </c>
      <c r="C17" s="30" t="s">
        <v>174</v>
      </c>
      <c r="D17" s="30" t="s">
        <v>175</v>
      </c>
      <c r="E17" s="30"/>
      <c r="F17" s="29"/>
    </row>
    <row r="18" spans="1:6" x14ac:dyDescent="0.3">
      <c r="A18" s="30"/>
      <c r="B18" s="30"/>
      <c r="C18" s="30"/>
      <c r="D18" s="30"/>
      <c r="E18" s="30"/>
      <c r="F18" s="29"/>
    </row>
    <row r="19" spans="1:6" x14ac:dyDescent="0.3">
      <c r="A19" s="30"/>
      <c r="B19" s="30" t="s">
        <v>176</v>
      </c>
      <c r="C19" s="30" t="s">
        <v>147</v>
      </c>
      <c r="D19" s="30" t="s">
        <v>177</v>
      </c>
      <c r="E19" s="30"/>
      <c r="F19" s="29"/>
    </row>
    <row r="20" spans="1:6" x14ac:dyDescent="0.3">
      <c r="A20" s="30"/>
      <c r="B20" s="30" t="s">
        <v>176</v>
      </c>
      <c r="C20" s="30" t="s">
        <v>178</v>
      </c>
      <c r="D20" s="30" t="s">
        <v>179</v>
      </c>
      <c r="E20" s="30"/>
      <c r="F20" s="29"/>
    </row>
    <row r="21" spans="1:6" x14ac:dyDescent="0.3">
      <c r="A21" s="30"/>
      <c r="B21" s="30" t="s">
        <v>176</v>
      </c>
      <c r="C21" s="30" t="s">
        <v>180</v>
      </c>
      <c r="D21" s="30" t="s">
        <v>181</v>
      </c>
      <c r="E21" s="30"/>
      <c r="F21" s="29"/>
    </row>
    <row r="22" spans="1:6" x14ac:dyDescent="0.3">
      <c r="A22" s="30"/>
      <c r="B22" s="30" t="s">
        <v>176</v>
      </c>
      <c r="C22" s="30" t="s">
        <v>182</v>
      </c>
      <c r="D22" s="30" t="s">
        <v>183</v>
      </c>
      <c r="E22" s="30"/>
      <c r="F22" s="29"/>
    </row>
    <row r="23" spans="1:6" x14ac:dyDescent="0.3">
      <c r="A23" s="30"/>
      <c r="B23" s="30" t="s">
        <v>176</v>
      </c>
      <c r="C23" s="30" t="s">
        <v>184</v>
      </c>
      <c r="D23" s="30" t="s">
        <v>185</v>
      </c>
      <c r="E23" s="30"/>
      <c r="F23" s="29"/>
    </row>
    <row r="24" spans="1:6" x14ac:dyDescent="0.3">
      <c r="A24" s="30"/>
      <c r="B24" s="30" t="s">
        <v>176</v>
      </c>
      <c r="C24" s="30" t="s">
        <v>186</v>
      </c>
      <c r="D24" s="30" t="s">
        <v>187</v>
      </c>
      <c r="E24" s="30"/>
      <c r="F24" s="29"/>
    </row>
    <row r="25" spans="1:6" x14ac:dyDescent="0.3">
      <c r="A25" s="30"/>
      <c r="B25" s="30" t="s">
        <v>176</v>
      </c>
      <c r="C25" s="30" t="s">
        <v>188</v>
      </c>
      <c r="D25" s="30" t="s">
        <v>189</v>
      </c>
      <c r="E25" s="30"/>
      <c r="F25" s="29"/>
    </row>
    <row r="26" spans="1:6" x14ac:dyDescent="0.3">
      <c r="A26" s="30"/>
      <c r="B26" s="30" t="s">
        <v>176</v>
      </c>
      <c r="C26" s="30" t="s">
        <v>190</v>
      </c>
      <c r="D26" s="30" t="s">
        <v>191</v>
      </c>
      <c r="E26" s="30"/>
      <c r="F26" s="29"/>
    </row>
    <row r="27" spans="1:6" x14ac:dyDescent="0.3">
      <c r="A27" s="30"/>
      <c r="B27" s="30" t="s">
        <v>176</v>
      </c>
      <c r="C27" s="30" t="s">
        <v>192</v>
      </c>
      <c r="D27" s="30" t="s">
        <v>193</v>
      </c>
      <c r="E27" s="30"/>
      <c r="F27" s="29"/>
    </row>
    <row r="28" spans="1:6" x14ac:dyDescent="0.3">
      <c r="A28" s="30"/>
      <c r="B28" s="30" t="s">
        <v>176</v>
      </c>
      <c r="C28" s="30" t="s">
        <v>194</v>
      </c>
      <c r="D28" s="30" t="s">
        <v>195</v>
      </c>
      <c r="E28" s="30"/>
      <c r="F28" s="29"/>
    </row>
    <row r="29" spans="1:6" x14ac:dyDescent="0.3">
      <c r="A29" s="30"/>
      <c r="B29" s="30" t="s">
        <v>176</v>
      </c>
      <c r="C29" s="30" t="s">
        <v>196</v>
      </c>
      <c r="D29" s="30" t="s">
        <v>197</v>
      </c>
      <c r="E29" s="30"/>
      <c r="F29" s="29"/>
    </row>
    <row r="30" spans="1:6" x14ac:dyDescent="0.3">
      <c r="A30" s="30"/>
      <c r="B30" s="30" t="s">
        <v>176</v>
      </c>
      <c r="C30" s="30" t="s">
        <v>198</v>
      </c>
      <c r="D30" s="30" t="s">
        <v>199</v>
      </c>
      <c r="E30" s="30"/>
      <c r="F30" s="29"/>
    </row>
    <row r="31" spans="1:6" x14ac:dyDescent="0.3">
      <c r="A31" s="30"/>
      <c r="B31" s="30" t="s">
        <v>176</v>
      </c>
      <c r="C31" s="30" t="s">
        <v>200</v>
      </c>
      <c r="D31" s="30" t="s">
        <v>201</v>
      </c>
      <c r="E31" s="30"/>
      <c r="F31" s="29"/>
    </row>
    <row r="32" spans="1:6" x14ac:dyDescent="0.3">
      <c r="A32" s="30"/>
      <c r="B32" s="30"/>
      <c r="C32" s="30"/>
      <c r="D32" s="30"/>
      <c r="E32" s="30"/>
      <c r="F32" s="29"/>
    </row>
    <row r="33" spans="1:6" x14ac:dyDescent="0.3">
      <c r="A33" s="30"/>
      <c r="B33" s="30"/>
      <c r="C33" s="30"/>
      <c r="D33" s="30"/>
      <c r="E33" s="30"/>
      <c r="F33" s="29"/>
    </row>
    <row r="34" spans="1:6" x14ac:dyDescent="0.3">
      <c r="A34" s="30"/>
      <c r="B34" s="30" t="s">
        <v>202</v>
      </c>
      <c r="C34" s="30" t="s">
        <v>147</v>
      </c>
      <c r="D34" s="30" t="s">
        <v>148</v>
      </c>
      <c r="E34" s="30"/>
      <c r="F34" s="29"/>
    </row>
    <row r="35" spans="1:6" x14ac:dyDescent="0.3">
      <c r="A35" s="30"/>
      <c r="B35" s="30" t="s">
        <v>202</v>
      </c>
      <c r="C35" s="30" t="s">
        <v>203</v>
      </c>
      <c r="D35" s="30" t="s">
        <v>204</v>
      </c>
      <c r="E35" s="30"/>
      <c r="F35" s="29"/>
    </row>
    <row r="36" spans="1:6" x14ac:dyDescent="0.3">
      <c r="A36" s="30"/>
      <c r="B36" s="30" t="s">
        <v>202</v>
      </c>
      <c r="C36" s="30" t="s">
        <v>205</v>
      </c>
      <c r="D36" s="30" t="s">
        <v>206</v>
      </c>
      <c r="E36" s="30"/>
      <c r="F36" s="29"/>
    </row>
    <row r="37" spans="1:6" x14ac:dyDescent="0.3">
      <c r="A37" s="30"/>
      <c r="B37" s="30" t="s">
        <v>202</v>
      </c>
      <c r="C37" s="30" t="s">
        <v>207</v>
      </c>
      <c r="D37" s="30" t="s">
        <v>208</v>
      </c>
      <c r="E37" s="30"/>
      <c r="F37" s="29"/>
    </row>
    <row r="38" spans="1:6" x14ac:dyDescent="0.3">
      <c r="A38" s="30"/>
      <c r="B38" s="30" t="s">
        <v>202</v>
      </c>
      <c r="C38" s="30" t="s">
        <v>209</v>
      </c>
      <c r="D38" s="30" t="s">
        <v>210</v>
      </c>
      <c r="E38" s="30"/>
      <c r="F38" s="29"/>
    </row>
    <row r="39" spans="1:6" x14ac:dyDescent="0.3">
      <c r="A39" s="30"/>
      <c r="B39" s="30" t="s">
        <v>202</v>
      </c>
      <c r="C39" s="30" t="s">
        <v>211</v>
      </c>
      <c r="D39" s="30" t="s">
        <v>212</v>
      </c>
      <c r="E39" s="30"/>
      <c r="F39" s="29"/>
    </row>
    <row r="40" spans="1:6" x14ac:dyDescent="0.3">
      <c r="A40" s="30"/>
      <c r="B40" s="30" t="s">
        <v>202</v>
      </c>
      <c r="C40" s="30" t="s">
        <v>213</v>
      </c>
      <c r="D40" s="30" t="s">
        <v>214</v>
      </c>
      <c r="E40" s="30"/>
      <c r="F40" s="29"/>
    </row>
    <row r="41" spans="1:6" x14ac:dyDescent="0.3">
      <c r="A41" s="30"/>
      <c r="B41" s="30" t="s">
        <v>202</v>
      </c>
      <c r="C41" s="30" t="s">
        <v>215</v>
      </c>
      <c r="D41" s="30" t="s">
        <v>216</v>
      </c>
      <c r="E41" s="30"/>
      <c r="F41" s="29"/>
    </row>
    <row r="42" spans="1:6" x14ac:dyDescent="0.3">
      <c r="A42" s="30"/>
      <c r="B42" s="30" t="s">
        <v>202</v>
      </c>
      <c r="C42" s="30" t="s">
        <v>217</v>
      </c>
      <c r="D42" s="30" t="s">
        <v>218</v>
      </c>
      <c r="E42" s="30"/>
      <c r="F42" s="29"/>
    </row>
    <row r="43" spans="1:6" x14ac:dyDescent="0.3">
      <c r="A43" s="30"/>
      <c r="B43" s="30" t="s">
        <v>202</v>
      </c>
      <c r="C43" s="30" t="s">
        <v>219</v>
      </c>
      <c r="D43" s="30" t="s">
        <v>220</v>
      </c>
      <c r="E43" s="30"/>
      <c r="F43" s="29"/>
    </row>
    <row r="44" spans="1:6" x14ac:dyDescent="0.3">
      <c r="A44" s="30"/>
      <c r="B44" s="30" t="s">
        <v>202</v>
      </c>
      <c r="C44" s="30" t="s">
        <v>221</v>
      </c>
      <c r="D44" s="30" t="s">
        <v>222</v>
      </c>
      <c r="E44" s="30"/>
      <c r="F44" s="29"/>
    </row>
    <row r="45" spans="1:6" x14ac:dyDescent="0.3">
      <c r="A45" s="30"/>
      <c r="B45" s="30" t="s">
        <v>202</v>
      </c>
      <c r="C45" s="30" t="s">
        <v>223</v>
      </c>
      <c r="D45" s="30" t="s">
        <v>224</v>
      </c>
      <c r="E45" s="30"/>
      <c r="F45" s="29"/>
    </row>
    <row r="46" spans="1:6" x14ac:dyDescent="0.3">
      <c r="A46" s="30"/>
      <c r="B46" s="30" t="s">
        <v>202</v>
      </c>
      <c r="C46" s="30" t="s">
        <v>225</v>
      </c>
      <c r="D46" s="30" t="s">
        <v>226</v>
      </c>
      <c r="E46" s="30"/>
      <c r="F46" s="29"/>
    </row>
    <row r="47" spans="1:6" x14ac:dyDescent="0.3">
      <c r="A47" s="30"/>
      <c r="B47" s="30" t="s">
        <v>202</v>
      </c>
      <c r="C47" s="30" t="s">
        <v>227</v>
      </c>
      <c r="D47" s="30" t="s">
        <v>228</v>
      </c>
      <c r="E47" s="30"/>
      <c r="F47" s="29"/>
    </row>
    <row r="48" spans="1:6" x14ac:dyDescent="0.3">
      <c r="A48" s="30"/>
      <c r="B48" s="30" t="s">
        <v>202</v>
      </c>
      <c r="C48" s="30" t="s">
        <v>229</v>
      </c>
      <c r="D48" s="30" t="s">
        <v>230</v>
      </c>
      <c r="E48" s="30"/>
      <c r="F48" s="29"/>
    </row>
    <row r="49" spans="1:6" x14ac:dyDescent="0.3">
      <c r="A49" s="30"/>
      <c r="B49" s="30" t="s">
        <v>202</v>
      </c>
      <c r="C49" s="30" t="s">
        <v>231</v>
      </c>
      <c r="D49" s="30" t="s">
        <v>232</v>
      </c>
      <c r="E49" s="30"/>
      <c r="F49" s="29"/>
    </row>
    <row r="50" spans="1:6" x14ac:dyDescent="0.3">
      <c r="A50" s="30"/>
      <c r="B50" s="30" t="s">
        <v>202</v>
      </c>
      <c r="C50" s="30" t="s">
        <v>233</v>
      </c>
      <c r="D50" s="30" t="s">
        <v>234</v>
      </c>
      <c r="E50" s="30"/>
      <c r="F50" s="29"/>
    </row>
    <row r="51" spans="1:6" x14ac:dyDescent="0.3">
      <c r="A51" s="30"/>
      <c r="B51" s="30" t="s">
        <v>202</v>
      </c>
      <c r="C51" s="30" t="s">
        <v>235</v>
      </c>
      <c r="D51" s="30" t="s">
        <v>236</v>
      </c>
      <c r="E51" s="30"/>
      <c r="F51" s="29"/>
    </row>
    <row r="52" spans="1:6" x14ac:dyDescent="0.3">
      <c r="A52" s="30"/>
      <c r="B52" s="30" t="s">
        <v>202</v>
      </c>
      <c r="C52" s="30" t="s">
        <v>237</v>
      </c>
      <c r="D52" s="30" t="s">
        <v>238</v>
      </c>
      <c r="E52" s="30"/>
      <c r="F52" s="29"/>
    </row>
    <row r="53" spans="1:6" x14ac:dyDescent="0.3">
      <c r="A53" s="30"/>
      <c r="B53" s="30" t="s">
        <v>202</v>
      </c>
      <c r="C53" s="30" t="s">
        <v>239</v>
      </c>
      <c r="D53" s="30" t="s">
        <v>240</v>
      </c>
      <c r="E53" s="30"/>
      <c r="F53" s="29"/>
    </row>
    <row r="54" spans="1:6" x14ac:dyDescent="0.3">
      <c r="A54" s="30"/>
      <c r="B54" s="30" t="s">
        <v>202</v>
      </c>
      <c r="C54" s="30" t="s">
        <v>241</v>
      </c>
      <c r="D54" s="30" t="s">
        <v>242</v>
      </c>
      <c r="E54" s="30"/>
      <c r="F54" s="29"/>
    </row>
    <row r="55" spans="1:6" x14ac:dyDescent="0.3">
      <c r="A55" s="30"/>
      <c r="B55" s="30" t="s">
        <v>202</v>
      </c>
      <c r="C55" s="30" t="s">
        <v>243</v>
      </c>
      <c r="D55" s="30" t="s">
        <v>244</v>
      </c>
      <c r="E55" s="30"/>
      <c r="F55" s="29"/>
    </row>
    <row r="56" spans="1:6" x14ac:dyDescent="0.3">
      <c r="A56" s="30"/>
      <c r="B56" s="30" t="s">
        <v>202</v>
      </c>
      <c r="C56" s="30" t="s">
        <v>245</v>
      </c>
      <c r="D56" s="30" t="s">
        <v>246</v>
      </c>
      <c r="E56" s="30"/>
      <c r="F56" s="29"/>
    </row>
    <row r="57" spans="1:6" x14ac:dyDescent="0.3">
      <c r="A57" s="30"/>
      <c r="B57" s="30" t="s">
        <v>202</v>
      </c>
      <c r="C57" s="30" t="s">
        <v>247</v>
      </c>
      <c r="D57" s="30" t="s">
        <v>248</v>
      </c>
      <c r="E57" s="30"/>
      <c r="F57" s="29"/>
    </row>
    <row r="58" spans="1:6" x14ac:dyDescent="0.3">
      <c r="A58" s="30"/>
      <c r="B58" s="30" t="s">
        <v>202</v>
      </c>
      <c r="C58" s="30" t="s">
        <v>249</v>
      </c>
      <c r="D58" s="30" t="s">
        <v>250</v>
      </c>
      <c r="E58" s="30"/>
      <c r="F58" s="29"/>
    </row>
    <row r="59" spans="1:6" x14ac:dyDescent="0.3">
      <c r="A59" s="30"/>
      <c r="B59" s="30" t="s">
        <v>202</v>
      </c>
      <c r="C59" s="30" t="s">
        <v>251</v>
      </c>
      <c r="D59" s="30" t="s">
        <v>252</v>
      </c>
      <c r="E59" s="30"/>
      <c r="F59" s="29"/>
    </row>
    <row r="60" spans="1:6" x14ac:dyDescent="0.3">
      <c r="A60" s="30"/>
      <c r="B60" s="30" t="s">
        <v>202</v>
      </c>
      <c r="C60" s="30" t="s">
        <v>253</v>
      </c>
      <c r="D60" s="30" t="s">
        <v>254</v>
      </c>
      <c r="E60" s="30"/>
      <c r="F60" s="29"/>
    </row>
    <row r="61" spans="1:6" x14ac:dyDescent="0.3">
      <c r="A61" s="30"/>
      <c r="B61" s="30" t="s">
        <v>202</v>
      </c>
      <c r="C61" s="30" t="s">
        <v>255</v>
      </c>
      <c r="D61" s="30" t="s">
        <v>256</v>
      </c>
      <c r="E61" s="30"/>
      <c r="F61" s="29"/>
    </row>
    <row r="62" spans="1:6" x14ac:dyDescent="0.3">
      <c r="A62" s="30"/>
      <c r="B62" s="30" t="s">
        <v>202</v>
      </c>
      <c r="C62" s="30" t="s">
        <v>257</v>
      </c>
      <c r="D62" s="30" t="s">
        <v>258</v>
      </c>
      <c r="E62" s="30"/>
      <c r="F62" s="29"/>
    </row>
    <row r="63" spans="1:6" x14ac:dyDescent="0.3">
      <c r="A63" s="30"/>
      <c r="B63" s="30" t="s">
        <v>202</v>
      </c>
      <c r="C63" s="30" t="s">
        <v>259</v>
      </c>
      <c r="D63" s="30" t="s">
        <v>260</v>
      </c>
      <c r="E63" s="30"/>
      <c r="F63" s="29"/>
    </row>
    <row r="64" spans="1:6" x14ac:dyDescent="0.3">
      <c r="A64" s="30"/>
      <c r="B64" s="30" t="s">
        <v>261</v>
      </c>
      <c r="C64" s="30" t="s">
        <v>262</v>
      </c>
      <c r="D64" s="30" t="s">
        <v>263</v>
      </c>
      <c r="E64" s="30"/>
      <c r="F64" s="29"/>
    </row>
    <row r="65" spans="1:6" x14ac:dyDescent="0.3">
      <c r="A65" s="30"/>
      <c r="B65" s="30" t="s">
        <v>261</v>
      </c>
      <c r="C65" s="30" t="s">
        <v>264</v>
      </c>
      <c r="D65" s="30" t="s">
        <v>265</v>
      </c>
      <c r="E65" s="30"/>
      <c r="F65" s="29"/>
    </row>
    <row r="66" spans="1:6" x14ac:dyDescent="0.3">
      <c r="A66" s="30"/>
      <c r="B66" s="30"/>
      <c r="C66" s="30"/>
      <c r="D66" s="30"/>
      <c r="E66" s="30"/>
      <c r="F66" s="29"/>
    </row>
    <row r="67" spans="1:6" x14ac:dyDescent="0.3">
      <c r="A67" s="30"/>
      <c r="B67" s="30" t="s">
        <v>266</v>
      </c>
      <c r="C67" s="30" t="s">
        <v>241</v>
      </c>
      <c r="D67" s="30" t="s">
        <v>267</v>
      </c>
      <c r="E67" s="30"/>
      <c r="F67" s="29"/>
    </row>
    <row r="68" spans="1:6" x14ac:dyDescent="0.3">
      <c r="A68" s="30"/>
      <c r="B68" s="30" t="s">
        <v>266</v>
      </c>
      <c r="C68" s="30" t="s">
        <v>268</v>
      </c>
      <c r="D68" s="30" t="s">
        <v>269</v>
      </c>
      <c r="E68" s="30"/>
      <c r="F68" s="29"/>
    </row>
    <row r="69" spans="1:6" x14ac:dyDescent="0.3">
      <c r="A69" s="30"/>
      <c r="B69" s="30" t="s">
        <v>266</v>
      </c>
      <c r="C69" s="30" t="s">
        <v>270</v>
      </c>
      <c r="D69" s="30" t="s">
        <v>271</v>
      </c>
      <c r="E69" s="30"/>
      <c r="F69" s="29"/>
    </row>
    <row r="70" spans="1:6" x14ac:dyDescent="0.3">
      <c r="A70" s="30"/>
      <c r="B70" s="30" t="s">
        <v>266</v>
      </c>
      <c r="C70" s="30" t="s">
        <v>272</v>
      </c>
      <c r="D70" s="30" t="s">
        <v>273</v>
      </c>
      <c r="E70" s="30"/>
      <c r="F70" s="29"/>
    </row>
    <row r="71" spans="1:6" x14ac:dyDescent="0.3">
      <c r="A71" s="30"/>
      <c r="B71" s="30" t="s">
        <v>266</v>
      </c>
      <c r="C71" s="30" t="s">
        <v>274</v>
      </c>
      <c r="D71" s="30" t="s">
        <v>275</v>
      </c>
      <c r="E71" s="30"/>
      <c r="F71" s="29"/>
    </row>
    <row r="72" spans="1:6" x14ac:dyDescent="0.3">
      <c r="A72" s="30"/>
      <c r="B72" s="30" t="s">
        <v>266</v>
      </c>
      <c r="C72" s="30" t="s">
        <v>276</v>
      </c>
      <c r="D72" s="30" t="s">
        <v>277</v>
      </c>
      <c r="E72" s="30"/>
      <c r="F72" s="29"/>
    </row>
    <row r="73" spans="1:6" x14ac:dyDescent="0.3">
      <c r="A73" s="30"/>
      <c r="B73" s="30" t="s">
        <v>266</v>
      </c>
      <c r="C73" s="30" t="s">
        <v>278</v>
      </c>
      <c r="D73" s="30" t="s">
        <v>279</v>
      </c>
      <c r="E73" s="30"/>
      <c r="F73" s="29"/>
    </row>
    <row r="74" spans="1:6" x14ac:dyDescent="0.3">
      <c r="A74" s="30"/>
      <c r="B74" s="30" t="s">
        <v>266</v>
      </c>
      <c r="C74" s="30" t="s">
        <v>280</v>
      </c>
      <c r="D74" s="30" t="s">
        <v>281</v>
      </c>
      <c r="E74" s="30"/>
      <c r="F74" s="29"/>
    </row>
    <row r="75" spans="1:6" x14ac:dyDescent="0.3">
      <c r="A75" s="30"/>
      <c r="B75" s="30" t="s">
        <v>266</v>
      </c>
      <c r="C75" s="30" t="s">
        <v>282</v>
      </c>
      <c r="D75" s="30" t="s">
        <v>283</v>
      </c>
      <c r="E75" s="30"/>
      <c r="F75" s="29"/>
    </row>
    <row r="76" spans="1:6" x14ac:dyDescent="0.3">
      <c r="A76" s="30"/>
      <c r="B76" s="30" t="s">
        <v>266</v>
      </c>
      <c r="C76" s="30" t="s">
        <v>284</v>
      </c>
      <c r="D76" s="30" t="s">
        <v>285</v>
      </c>
      <c r="E76" s="30"/>
      <c r="F76" s="29"/>
    </row>
    <row r="77" spans="1:6" x14ac:dyDescent="0.3">
      <c r="A77" s="30"/>
      <c r="B77" s="30" t="s">
        <v>266</v>
      </c>
      <c r="C77" s="30" t="s">
        <v>286</v>
      </c>
      <c r="D77" s="30" t="s">
        <v>287</v>
      </c>
      <c r="E77" s="30"/>
      <c r="F77" s="29"/>
    </row>
    <row r="78" spans="1:6" x14ac:dyDescent="0.3">
      <c r="A78" s="30"/>
      <c r="B78" s="30" t="s">
        <v>266</v>
      </c>
      <c r="C78" s="30" t="s">
        <v>288</v>
      </c>
      <c r="D78" s="30" t="s">
        <v>289</v>
      </c>
      <c r="E78" s="30"/>
      <c r="F78" s="29"/>
    </row>
    <row r="79" spans="1:6" x14ac:dyDescent="0.3">
      <c r="A79" s="30"/>
      <c r="B79" s="30" t="s">
        <v>266</v>
      </c>
      <c r="C79" s="30" t="s">
        <v>290</v>
      </c>
      <c r="D79" s="30" t="s">
        <v>291</v>
      </c>
      <c r="E79" s="30"/>
      <c r="F79" s="29"/>
    </row>
    <row r="80" spans="1:6" x14ac:dyDescent="0.3">
      <c r="A80" s="30"/>
      <c r="B80" s="30" t="s">
        <v>266</v>
      </c>
      <c r="C80" s="30" t="s">
        <v>292</v>
      </c>
      <c r="D80" s="30" t="s">
        <v>293</v>
      </c>
      <c r="E80" s="30"/>
      <c r="F80" s="29"/>
    </row>
    <row r="81" spans="1:6" x14ac:dyDescent="0.3">
      <c r="A81" s="30"/>
      <c r="B81" s="30" t="s">
        <v>266</v>
      </c>
      <c r="C81" s="30" t="s">
        <v>294</v>
      </c>
      <c r="D81" s="30" t="s">
        <v>295</v>
      </c>
      <c r="E81" s="30"/>
      <c r="F81" s="29"/>
    </row>
    <row r="82" spans="1:6" x14ac:dyDescent="0.3">
      <c r="A82" s="30"/>
      <c r="B82" s="30" t="s">
        <v>266</v>
      </c>
      <c r="C82" s="30" t="s">
        <v>296</v>
      </c>
      <c r="D82" s="30" t="s">
        <v>297</v>
      </c>
      <c r="E82" s="30"/>
      <c r="F82" s="29"/>
    </row>
    <row r="83" spans="1:6" x14ac:dyDescent="0.3">
      <c r="A83" s="30"/>
      <c r="B83" s="30" t="s">
        <v>266</v>
      </c>
      <c r="C83" s="30" t="s">
        <v>298</v>
      </c>
      <c r="D83" s="30" t="s">
        <v>299</v>
      </c>
      <c r="E83" s="30"/>
      <c r="F83" s="29"/>
    </row>
    <row r="84" spans="1:6" x14ac:dyDescent="0.3">
      <c r="A84" s="30"/>
      <c r="B84" s="30" t="s">
        <v>266</v>
      </c>
      <c r="C84" s="30" t="s">
        <v>300</v>
      </c>
      <c r="D84" s="30" t="s">
        <v>301</v>
      </c>
      <c r="E84" s="30"/>
      <c r="F84" s="29"/>
    </row>
    <row r="85" spans="1:6" x14ac:dyDescent="0.3">
      <c r="A85" s="30"/>
      <c r="B85" s="30" t="s">
        <v>266</v>
      </c>
      <c r="C85" s="30" t="s">
        <v>302</v>
      </c>
      <c r="D85" s="30" t="s">
        <v>303</v>
      </c>
      <c r="E85" s="30"/>
      <c r="F85" s="29"/>
    </row>
    <row r="86" spans="1:6" x14ac:dyDescent="0.3">
      <c r="A86" s="30"/>
      <c r="B86" s="30" t="s">
        <v>266</v>
      </c>
      <c r="C86" s="30" t="s">
        <v>304</v>
      </c>
      <c r="D86" s="30" t="s">
        <v>305</v>
      </c>
      <c r="E86" s="30"/>
      <c r="F86" s="29"/>
    </row>
    <row r="87" spans="1:6" x14ac:dyDescent="0.3">
      <c r="A87" s="30"/>
      <c r="B87" s="30" t="s">
        <v>266</v>
      </c>
      <c r="C87" s="30" t="s">
        <v>306</v>
      </c>
      <c r="D87" s="30" t="s">
        <v>307</v>
      </c>
      <c r="E87" s="30"/>
      <c r="F87" s="29"/>
    </row>
    <row r="88" spans="1:6" x14ac:dyDescent="0.3">
      <c r="A88" s="30">
        <f>COUNTA(C3:C87)</f>
        <v>80</v>
      </c>
      <c r="B88" s="30">
        <f t="array" ref="B88">SUM(LEN(B3:B87))</f>
        <v>1558</v>
      </c>
      <c r="C88" s="30">
        <f t="array" ref="C88">SUM(LEN(C3:C87))</f>
        <v>1593</v>
      </c>
      <c r="D88" s="30">
        <f t="array" ref="D88">SUM(LEN(D3:D87))</f>
        <v>1848</v>
      </c>
      <c r="E88" s="30"/>
      <c r="F88" s="29"/>
    </row>
    <row r="89" spans="1:6" x14ac:dyDescent="0.3">
      <c r="A89" s="30"/>
      <c r="B89" s="30"/>
      <c r="C89" s="30"/>
      <c r="D89" s="30"/>
      <c r="E89" s="30"/>
      <c r="F89" s="29"/>
    </row>
    <row r="90" spans="1:6" x14ac:dyDescent="0.3">
      <c r="A90" s="30" t="s">
        <v>308</v>
      </c>
      <c r="B90" s="30"/>
      <c r="C90" s="30"/>
      <c r="D90" s="30"/>
      <c r="E90" s="30"/>
      <c r="F90" s="29"/>
    </row>
    <row r="91" spans="1:6" x14ac:dyDescent="0.3">
      <c r="A91" s="30"/>
      <c r="B91" s="30" t="s">
        <v>309</v>
      </c>
      <c r="C91" s="30" t="s">
        <v>147</v>
      </c>
      <c r="D91" s="30" t="s">
        <v>148</v>
      </c>
      <c r="E91" s="30"/>
      <c r="F91" s="29"/>
    </row>
    <row r="92" spans="1:6" x14ac:dyDescent="0.3">
      <c r="A92" s="30"/>
      <c r="B92" s="30" t="s">
        <v>310</v>
      </c>
      <c r="C92" s="30" t="s">
        <v>262</v>
      </c>
      <c r="D92" s="30" t="s">
        <v>263</v>
      </c>
      <c r="E92" s="30"/>
      <c r="F92" s="29"/>
    </row>
    <row r="93" spans="1:6" x14ac:dyDescent="0.3">
      <c r="A93" s="30"/>
      <c r="B93" s="30" t="s">
        <v>310</v>
      </c>
      <c r="C93" s="30" t="s">
        <v>311</v>
      </c>
      <c r="D93" s="30" t="s">
        <v>312</v>
      </c>
      <c r="E93" s="30"/>
      <c r="F93" s="29"/>
    </row>
    <row r="94" spans="1:6" x14ac:dyDescent="0.3">
      <c r="A94" s="30"/>
      <c r="B94" s="30" t="s">
        <v>309</v>
      </c>
      <c r="C94" s="30" t="s">
        <v>313</v>
      </c>
      <c r="D94" s="30" t="s">
        <v>314</v>
      </c>
      <c r="E94" s="30"/>
      <c r="F94" s="29"/>
    </row>
    <row r="95" spans="1:6" x14ac:dyDescent="0.3">
      <c r="A95" s="30"/>
      <c r="B95" s="30" t="s">
        <v>310</v>
      </c>
      <c r="C95" s="30" t="s">
        <v>315</v>
      </c>
      <c r="D95" s="30" t="s">
        <v>316</v>
      </c>
      <c r="E95" s="30"/>
      <c r="F95" s="29"/>
    </row>
    <row r="96" spans="1:6" x14ac:dyDescent="0.3">
      <c r="A96" s="30"/>
      <c r="B96" s="30" t="s">
        <v>310</v>
      </c>
      <c r="C96" s="30" t="s">
        <v>317</v>
      </c>
      <c r="D96" s="30" t="s">
        <v>318</v>
      </c>
      <c r="E96" s="30"/>
      <c r="F96" s="29"/>
    </row>
    <row r="97" spans="1:6" x14ac:dyDescent="0.3">
      <c r="A97" s="30"/>
      <c r="B97" s="30" t="s">
        <v>309</v>
      </c>
      <c r="C97" s="30" t="s">
        <v>319</v>
      </c>
      <c r="D97" s="30" t="s">
        <v>320</v>
      </c>
      <c r="E97" s="30"/>
      <c r="F97" s="29"/>
    </row>
    <row r="98" spans="1:6" x14ac:dyDescent="0.3">
      <c r="A98" s="30"/>
      <c r="B98" s="30" t="s">
        <v>309</v>
      </c>
      <c r="C98" s="30" t="s">
        <v>321</v>
      </c>
      <c r="D98" s="30" t="s">
        <v>322</v>
      </c>
      <c r="E98" s="30"/>
      <c r="F98" s="29"/>
    </row>
    <row r="99" spans="1:6" x14ac:dyDescent="0.3">
      <c r="A99" s="30"/>
      <c r="B99" s="30" t="s">
        <v>309</v>
      </c>
      <c r="C99" s="30" t="s">
        <v>323</v>
      </c>
      <c r="D99" s="30" t="s">
        <v>324</v>
      </c>
      <c r="E99" s="30"/>
      <c r="F99" s="29"/>
    </row>
    <row r="100" spans="1:6" x14ac:dyDescent="0.3">
      <c r="A100" s="30"/>
      <c r="B100" s="30"/>
      <c r="C100" s="30"/>
      <c r="D100" s="30"/>
      <c r="E100" s="30"/>
      <c r="F100" s="29"/>
    </row>
    <row r="101" spans="1:6" x14ac:dyDescent="0.3">
      <c r="A101" s="30"/>
      <c r="B101" s="30" t="s">
        <v>325</v>
      </c>
      <c r="C101" s="30" t="s">
        <v>326</v>
      </c>
      <c r="D101" s="30" t="s">
        <v>327</v>
      </c>
      <c r="E101" s="30"/>
      <c r="F101" s="29"/>
    </row>
    <row r="102" spans="1:6" x14ac:dyDescent="0.3">
      <c r="A102" s="30"/>
      <c r="B102" s="30" t="s">
        <v>325</v>
      </c>
      <c r="C102" s="30" t="s">
        <v>328</v>
      </c>
      <c r="D102" s="30" t="s">
        <v>329</v>
      </c>
      <c r="E102" s="30"/>
      <c r="F102" s="29"/>
    </row>
    <row r="103" spans="1:6" x14ac:dyDescent="0.3">
      <c r="A103" s="30"/>
      <c r="B103" s="30" t="s">
        <v>325</v>
      </c>
      <c r="C103" s="30" t="s">
        <v>330</v>
      </c>
      <c r="D103" s="30" t="s">
        <v>331</v>
      </c>
      <c r="E103" s="30"/>
      <c r="F103" s="29"/>
    </row>
    <row r="104" spans="1:6" x14ac:dyDescent="0.3">
      <c r="A104" s="30"/>
      <c r="B104" s="30"/>
      <c r="C104" s="30"/>
      <c r="D104" s="30"/>
      <c r="E104" s="30"/>
      <c r="F104" s="29"/>
    </row>
    <row r="105" spans="1:6" x14ac:dyDescent="0.3">
      <c r="A105" s="30"/>
      <c r="B105" s="30" t="s">
        <v>332</v>
      </c>
      <c r="C105" s="30" t="s">
        <v>147</v>
      </c>
      <c r="D105" s="30" t="s">
        <v>148</v>
      </c>
      <c r="E105" s="30"/>
      <c r="F105" s="29"/>
    </row>
    <row r="106" spans="1:6" x14ac:dyDescent="0.3">
      <c r="A106" s="30"/>
      <c r="B106" s="30" t="s">
        <v>332</v>
      </c>
      <c r="C106" s="30" t="s">
        <v>262</v>
      </c>
      <c r="D106" s="30" t="s">
        <v>263</v>
      </c>
      <c r="E106" s="30"/>
      <c r="F106" s="29"/>
    </row>
    <row r="107" spans="1:6" x14ac:dyDescent="0.3">
      <c r="A107" s="30"/>
      <c r="B107" s="30" t="s">
        <v>332</v>
      </c>
      <c r="C107" s="30" t="s">
        <v>333</v>
      </c>
      <c r="D107" s="30" t="s">
        <v>334</v>
      </c>
      <c r="E107" s="30"/>
      <c r="F107" s="29"/>
    </row>
    <row r="108" spans="1:6" x14ac:dyDescent="0.3">
      <c r="A108" s="30"/>
      <c r="B108" s="30" t="s">
        <v>332</v>
      </c>
      <c r="C108" s="30" t="s">
        <v>335</v>
      </c>
      <c r="D108" s="30" t="s">
        <v>336</v>
      </c>
      <c r="E108" s="30"/>
      <c r="F108" s="29"/>
    </row>
    <row r="109" spans="1:6" x14ac:dyDescent="0.3">
      <c r="A109" s="30"/>
      <c r="B109" s="30" t="s">
        <v>332</v>
      </c>
      <c r="C109" s="30" t="s">
        <v>337</v>
      </c>
      <c r="D109" s="30" t="s">
        <v>338</v>
      </c>
      <c r="E109" s="30"/>
      <c r="F109" s="29"/>
    </row>
    <row r="110" spans="1:6" x14ac:dyDescent="0.3">
      <c r="A110" s="30"/>
      <c r="B110" s="30" t="s">
        <v>332</v>
      </c>
      <c r="C110" s="30" t="s">
        <v>339</v>
      </c>
      <c r="D110" s="30" t="s">
        <v>340</v>
      </c>
      <c r="E110" s="30"/>
      <c r="F110" s="29"/>
    </row>
    <row r="111" spans="1:6" x14ac:dyDescent="0.3">
      <c r="A111" s="30"/>
      <c r="B111" s="30"/>
      <c r="C111" s="30"/>
      <c r="D111" s="30"/>
      <c r="E111" s="30"/>
      <c r="F111" s="29"/>
    </row>
    <row r="112" spans="1:6" x14ac:dyDescent="0.3">
      <c r="A112" s="30"/>
      <c r="B112" s="30" t="s">
        <v>325</v>
      </c>
      <c r="C112" s="30" t="s">
        <v>326</v>
      </c>
      <c r="D112" s="30" t="s">
        <v>327</v>
      </c>
      <c r="E112" s="30"/>
      <c r="F112" s="29"/>
    </row>
    <row r="113" spans="1:6" x14ac:dyDescent="0.3">
      <c r="A113" s="30"/>
      <c r="B113" s="30" t="s">
        <v>325</v>
      </c>
      <c r="C113" s="30" t="s">
        <v>328</v>
      </c>
      <c r="D113" s="30" t="s">
        <v>329</v>
      </c>
      <c r="E113" s="30"/>
      <c r="F113" s="29"/>
    </row>
    <row r="114" spans="1:6" x14ac:dyDescent="0.3">
      <c r="A114" s="30"/>
      <c r="B114" s="30" t="s">
        <v>325</v>
      </c>
      <c r="C114" s="30" t="s">
        <v>330</v>
      </c>
      <c r="D114" s="30" t="s">
        <v>331</v>
      </c>
      <c r="E114" s="30"/>
      <c r="F114" s="29"/>
    </row>
    <row r="115" spans="1:6" x14ac:dyDescent="0.3">
      <c r="A115" s="30"/>
      <c r="B115" s="30"/>
      <c r="C115" s="30"/>
      <c r="D115" s="30"/>
      <c r="E115" s="30"/>
      <c r="F115" s="29"/>
    </row>
    <row r="116" spans="1:6" x14ac:dyDescent="0.3">
      <c r="A116" s="30"/>
      <c r="B116" s="30" t="s">
        <v>341</v>
      </c>
      <c r="C116" s="30" t="s">
        <v>147</v>
      </c>
      <c r="D116" s="30" t="s">
        <v>148</v>
      </c>
      <c r="E116" s="30"/>
      <c r="F116" s="29"/>
    </row>
    <row r="117" spans="1:6" x14ac:dyDescent="0.3">
      <c r="A117" s="30"/>
      <c r="B117" s="30" t="s">
        <v>341</v>
      </c>
      <c r="C117" s="30" t="s">
        <v>342</v>
      </c>
      <c r="D117" s="30" t="s">
        <v>343</v>
      </c>
      <c r="E117" s="30"/>
      <c r="F117" s="29"/>
    </row>
    <row r="118" spans="1:6" x14ac:dyDescent="0.3">
      <c r="A118" s="30"/>
      <c r="B118" s="30"/>
      <c r="C118" s="30"/>
      <c r="D118" s="30"/>
      <c r="E118" s="30"/>
      <c r="F118" s="29"/>
    </row>
    <row r="119" spans="1:6" x14ac:dyDescent="0.3">
      <c r="A119" s="30"/>
      <c r="B119" s="30" t="s">
        <v>344</v>
      </c>
      <c r="C119" s="30" t="s">
        <v>147</v>
      </c>
      <c r="D119" s="30" t="s">
        <v>148</v>
      </c>
      <c r="E119" s="30"/>
      <c r="F119" s="29"/>
    </row>
    <row r="120" spans="1:6" x14ac:dyDescent="0.3">
      <c r="A120" s="30"/>
      <c r="B120" s="30" t="s">
        <v>344</v>
      </c>
      <c r="C120" s="30" t="s">
        <v>345</v>
      </c>
      <c r="D120" s="30" t="s">
        <v>346</v>
      </c>
      <c r="E120" s="30"/>
      <c r="F120" s="29"/>
    </row>
    <row r="121" spans="1:6" x14ac:dyDescent="0.3">
      <c r="A121" s="30">
        <f>COUNTA(C91:C120)</f>
        <v>25</v>
      </c>
      <c r="B121" s="30">
        <f t="array" ref="B121">SUM(LEN(B91:B120))</f>
        <v>524</v>
      </c>
      <c r="C121" s="30">
        <f t="array" ref="C121">SUM(LEN(C91:C120))</f>
        <v>575</v>
      </c>
      <c r="D121" s="30">
        <f t="array" ref="D121">SUM(LEN(D91:D120))</f>
        <v>692</v>
      </c>
      <c r="E121" s="30"/>
      <c r="F121" s="29"/>
    </row>
    <row r="122" spans="1:6" x14ac:dyDescent="0.3">
      <c r="A122" s="30"/>
      <c r="B122" s="30"/>
      <c r="C122" s="30"/>
      <c r="D122" s="30"/>
      <c r="E122" s="30"/>
      <c r="F122" s="29"/>
    </row>
    <row r="123" spans="1:6" x14ac:dyDescent="0.3">
      <c r="A123" s="30" t="s">
        <v>347</v>
      </c>
      <c r="B123" s="30"/>
      <c r="C123" s="30"/>
      <c r="D123" s="30"/>
      <c r="E123" s="30"/>
      <c r="F123" s="29"/>
    </row>
    <row r="124" spans="1:6" x14ac:dyDescent="0.3">
      <c r="A124" s="30"/>
      <c r="B124" s="30"/>
      <c r="C124" s="30"/>
      <c r="D124" s="30"/>
      <c r="E124" s="30"/>
      <c r="F124" s="29"/>
    </row>
    <row r="125" spans="1:6" x14ac:dyDescent="0.3">
      <c r="A125" s="30"/>
      <c r="B125" s="30" t="s">
        <v>146</v>
      </c>
      <c r="C125" s="30" t="s">
        <v>348</v>
      </c>
      <c r="D125" s="30" t="s">
        <v>349</v>
      </c>
      <c r="E125" s="30"/>
      <c r="F125" s="29"/>
    </row>
    <row r="126" spans="1:6" x14ac:dyDescent="0.3">
      <c r="A126" s="30"/>
      <c r="B126" s="30" t="s">
        <v>146</v>
      </c>
      <c r="C126" s="30" t="s">
        <v>350</v>
      </c>
      <c r="D126" s="30" t="s">
        <v>351</v>
      </c>
      <c r="E126" s="30"/>
      <c r="F126" s="29" t="s">
        <v>352</v>
      </c>
    </row>
    <row r="127" spans="1:6" x14ac:dyDescent="0.3">
      <c r="A127" s="30"/>
      <c r="B127" s="30" t="s">
        <v>146</v>
      </c>
      <c r="C127" s="30" t="s">
        <v>353</v>
      </c>
      <c r="D127" s="30" t="s">
        <v>354</v>
      </c>
      <c r="E127" s="30"/>
      <c r="F127" s="29" t="s">
        <v>352</v>
      </c>
    </row>
    <row r="128" spans="1:6" x14ac:dyDescent="0.3">
      <c r="A128" s="30"/>
      <c r="B128" s="30" t="s">
        <v>146</v>
      </c>
      <c r="C128" s="30" t="s">
        <v>355</v>
      </c>
      <c r="D128" s="30" t="s">
        <v>356</v>
      </c>
      <c r="E128" s="30"/>
      <c r="F128" s="29"/>
    </row>
    <row r="129" spans="1:6" x14ac:dyDescent="0.3">
      <c r="A129" s="30"/>
      <c r="B129" s="30" t="s">
        <v>146</v>
      </c>
      <c r="C129" s="30" t="s">
        <v>357</v>
      </c>
      <c r="D129" s="30" t="s">
        <v>358</v>
      </c>
      <c r="E129" s="30"/>
      <c r="F129" s="29"/>
    </row>
    <row r="130" spans="1:6" x14ac:dyDescent="0.3">
      <c r="A130" s="30"/>
      <c r="B130" s="30" t="s">
        <v>146</v>
      </c>
      <c r="C130" s="30" t="s">
        <v>359</v>
      </c>
      <c r="D130" s="30" t="s">
        <v>360</v>
      </c>
      <c r="E130" s="30"/>
      <c r="F130" s="29"/>
    </row>
    <row r="131" spans="1:6" x14ac:dyDescent="0.3">
      <c r="A131" s="30"/>
      <c r="B131" s="30" t="s">
        <v>146</v>
      </c>
      <c r="C131" s="30" t="s">
        <v>361</v>
      </c>
      <c r="D131" s="30" t="s">
        <v>362</v>
      </c>
      <c r="E131" s="30"/>
      <c r="F131" s="29"/>
    </row>
    <row r="132" spans="1:6" x14ac:dyDescent="0.3">
      <c r="A132" s="30"/>
      <c r="B132" s="30" t="s">
        <v>146</v>
      </c>
      <c r="C132" s="30" t="s">
        <v>363</v>
      </c>
      <c r="D132" s="30" t="s">
        <v>364</v>
      </c>
      <c r="E132" s="30"/>
      <c r="F132" s="29"/>
    </row>
    <row r="133" spans="1:6" x14ac:dyDescent="0.3">
      <c r="A133" s="30"/>
      <c r="B133" s="30" t="s">
        <v>146</v>
      </c>
      <c r="C133" s="30" t="s">
        <v>365</v>
      </c>
      <c r="D133" s="30" t="s">
        <v>366</v>
      </c>
      <c r="E133" s="30"/>
      <c r="F133" s="29"/>
    </row>
    <row r="134" spans="1:6" x14ac:dyDescent="0.3">
      <c r="A134" s="30"/>
      <c r="B134" s="30" t="s">
        <v>146</v>
      </c>
      <c r="C134" s="30" t="s">
        <v>367</v>
      </c>
      <c r="D134" s="30" t="s">
        <v>368</v>
      </c>
      <c r="E134" s="30"/>
      <c r="F134" s="29" t="s">
        <v>369</v>
      </c>
    </row>
    <row r="135" spans="1:6" x14ac:dyDescent="0.3">
      <c r="A135" s="30"/>
      <c r="B135" s="30" t="s">
        <v>146</v>
      </c>
      <c r="C135" s="30" t="s">
        <v>370</v>
      </c>
      <c r="D135" s="30" t="s">
        <v>371</v>
      </c>
      <c r="E135" s="30"/>
      <c r="F135" s="29" t="s">
        <v>369</v>
      </c>
    </row>
    <row r="136" spans="1:6" x14ac:dyDescent="0.3">
      <c r="A136" s="30"/>
      <c r="B136" s="30" t="s">
        <v>146</v>
      </c>
      <c r="C136" s="30" t="s">
        <v>372</v>
      </c>
      <c r="D136" s="30" t="s">
        <v>368</v>
      </c>
      <c r="E136" s="30"/>
      <c r="F136" s="29" t="s">
        <v>373</v>
      </c>
    </row>
    <row r="137" spans="1:6" x14ac:dyDescent="0.3">
      <c r="A137" s="30"/>
      <c r="B137" s="30" t="s">
        <v>146</v>
      </c>
      <c r="C137" s="30" t="s">
        <v>374</v>
      </c>
      <c r="D137" s="30" t="s">
        <v>371</v>
      </c>
      <c r="E137" s="30"/>
      <c r="F137" s="29" t="s">
        <v>373</v>
      </c>
    </row>
    <row r="138" spans="1:6" x14ac:dyDescent="0.3">
      <c r="A138" s="30"/>
      <c r="B138" s="30" t="s">
        <v>146</v>
      </c>
      <c r="C138" s="30" t="s">
        <v>375</v>
      </c>
      <c r="D138" s="30" t="s">
        <v>376</v>
      </c>
      <c r="E138" s="30"/>
      <c r="F138" s="29"/>
    </row>
    <row r="139" spans="1:6" x14ac:dyDescent="0.3">
      <c r="A139" s="30"/>
      <c r="B139" s="30" t="s">
        <v>146</v>
      </c>
      <c r="C139" s="30" t="s">
        <v>377</v>
      </c>
      <c r="D139" s="30" t="s">
        <v>378</v>
      </c>
      <c r="E139" s="30"/>
      <c r="F139" s="29"/>
    </row>
    <row r="140" spans="1:6" x14ac:dyDescent="0.3">
      <c r="A140" s="30"/>
      <c r="B140" s="30" t="s">
        <v>146</v>
      </c>
      <c r="C140" s="30" t="s">
        <v>379</v>
      </c>
      <c r="D140" s="30" t="s">
        <v>380</v>
      </c>
      <c r="E140" s="30"/>
      <c r="F140" s="29"/>
    </row>
    <row r="141" spans="1:6" x14ac:dyDescent="0.3">
      <c r="A141" s="30"/>
      <c r="B141" s="30" t="s">
        <v>146</v>
      </c>
      <c r="C141" s="30" t="s">
        <v>381</v>
      </c>
      <c r="D141" s="30" t="s">
        <v>382</v>
      </c>
      <c r="E141" s="30"/>
      <c r="F141" s="29"/>
    </row>
    <row r="142" spans="1:6" x14ac:dyDescent="0.3">
      <c r="A142" s="30"/>
      <c r="B142" s="30" t="s">
        <v>146</v>
      </c>
      <c r="C142" s="30" t="s">
        <v>383</v>
      </c>
      <c r="D142" s="30" t="s">
        <v>384</v>
      </c>
      <c r="E142" s="30"/>
      <c r="F142" s="29"/>
    </row>
    <row r="143" spans="1:6" x14ac:dyDescent="0.3">
      <c r="A143" s="30"/>
      <c r="B143" s="30" t="s">
        <v>146</v>
      </c>
      <c r="C143" s="30" t="s">
        <v>385</v>
      </c>
      <c r="D143" s="30" t="s">
        <v>386</v>
      </c>
      <c r="E143" s="30"/>
      <c r="F143" s="29"/>
    </row>
    <row r="144" spans="1:6" x14ac:dyDescent="0.3">
      <c r="A144" s="30"/>
      <c r="B144" s="30" t="s">
        <v>146</v>
      </c>
      <c r="C144" s="30" t="s">
        <v>387</v>
      </c>
      <c r="D144" s="30" t="s">
        <v>388</v>
      </c>
      <c r="E144" s="30"/>
      <c r="F144" s="29"/>
    </row>
    <row r="145" spans="1:6" x14ac:dyDescent="0.3">
      <c r="A145" s="30"/>
      <c r="B145" s="30" t="s">
        <v>146</v>
      </c>
      <c r="C145" s="30" t="s">
        <v>389</v>
      </c>
      <c r="D145" s="30" t="s">
        <v>390</v>
      </c>
      <c r="E145" s="30"/>
      <c r="F145" s="29"/>
    </row>
    <row r="146" spans="1:6" x14ac:dyDescent="0.3">
      <c r="A146" s="30"/>
      <c r="B146" s="30" t="s">
        <v>146</v>
      </c>
      <c r="C146" s="30" t="s">
        <v>391</v>
      </c>
      <c r="D146" s="30" t="s">
        <v>392</v>
      </c>
      <c r="E146" s="30"/>
      <c r="F146" s="29"/>
    </row>
    <row r="147" spans="1:6" x14ac:dyDescent="0.3">
      <c r="A147" s="30"/>
      <c r="B147" s="30" t="s">
        <v>393</v>
      </c>
      <c r="C147" s="30" t="s">
        <v>394</v>
      </c>
      <c r="D147" s="30" t="s">
        <v>395</v>
      </c>
      <c r="E147" s="30"/>
      <c r="F147" s="29"/>
    </row>
    <row r="148" spans="1:6" x14ac:dyDescent="0.3">
      <c r="A148" s="30"/>
      <c r="B148" s="30" t="s">
        <v>393</v>
      </c>
      <c r="C148" s="30" t="s">
        <v>396</v>
      </c>
      <c r="D148" s="30" t="s">
        <v>397</v>
      </c>
      <c r="E148" s="30"/>
      <c r="F148" s="29"/>
    </row>
    <row r="149" spans="1:6" x14ac:dyDescent="0.3">
      <c r="A149" s="30"/>
      <c r="B149" s="30" t="s">
        <v>393</v>
      </c>
      <c r="C149" s="30" t="s">
        <v>398</v>
      </c>
      <c r="D149" s="30" t="s">
        <v>399</v>
      </c>
      <c r="E149" s="30"/>
      <c r="F149" s="29"/>
    </row>
    <row r="150" spans="1:6" x14ac:dyDescent="0.3">
      <c r="A150" s="30"/>
      <c r="B150" s="30" t="s">
        <v>393</v>
      </c>
      <c r="C150" s="30" t="s">
        <v>400</v>
      </c>
      <c r="D150" s="30" t="s">
        <v>401</v>
      </c>
      <c r="E150" s="30"/>
      <c r="F150" s="29"/>
    </row>
    <row r="151" spans="1:6" x14ac:dyDescent="0.3">
      <c r="A151" s="30"/>
      <c r="B151" s="30" t="s">
        <v>393</v>
      </c>
      <c r="C151" s="30" t="s">
        <v>402</v>
      </c>
      <c r="D151" s="30" t="s">
        <v>403</v>
      </c>
      <c r="E151" s="30"/>
      <c r="F151" s="29"/>
    </row>
    <row r="152" spans="1:6" x14ac:dyDescent="0.3">
      <c r="A152" s="30"/>
      <c r="B152" s="30" t="s">
        <v>393</v>
      </c>
      <c r="C152" s="30" t="s">
        <v>404</v>
      </c>
      <c r="D152" s="30" t="s">
        <v>405</v>
      </c>
      <c r="E152" s="30"/>
      <c r="F152" s="29"/>
    </row>
    <row r="153" spans="1:6" x14ac:dyDescent="0.3">
      <c r="A153" s="30"/>
      <c r="B153" s="30" t="s">
        <v>393</v>
      </c>
      <c r="C153" s="30" t="s">
        <v>406</v>
      </c>
      <c r="D153" s="30" t="s">
        <v>407</v>
      </c>
      <c r="E153" s="30"/>
      <c r="F153" s="29"/>
    </row>
    <row r="154" spans="1:6" x14ac:dyDescent="0.3">
      <c r="A154" s="30">
        <f>COUNTA(C125:C153)</f>
        <v>29</v>
      </c>
      <c r="B154" s="30">
        <f t="array" ref="B154">SUM(LEN(B124:B153))</f>
        <v>138</v>
      </c>
      <c r="C154" s="30">
        <f t="array" ref="C154">SUM(LEN(C124:C153))</f>
        <v>765</v>
      </c>
      <c r="D154" s="30">
        <f t="array" ref="D154">SUM(LEN(D124:D153))</f>
        <v>816</v>
      </c>
      <c r="E154" s="30"/>
      <c r="F154" s="29"/>
    </row>
    <row r="155" spans="1:6" x14ac:dyDescent="0.3">
      <c r="A155" s="30"/>
      <c r="B155" s="30"/>
      <c r="C155" s="30"/>
      <c r="D155" s="30"/>
      <c r="E155" s="30"/>
      <c r="F155" s="29"/>
    </row>
    <row r="156" spans="1:6" x14ac:dyDescent="0.3">
      <c r="A156" s="30" t="s">
        <v>408</v>
      </c>
      <c r="B156" s="30"/>
      <c r="C156" s="30"/>
      <c r="D156" s="30"/>
      <c r="E156" s="30"/>
      <c r="F156" s="29"/>
    </row>
    <row r="157" spans="1:6" x14ac:dyDescent="0.3">
      <c r="A157" s="30"/>
      <c r="B157" s="30" t="s">
        <v>409</v>
      </c>
      <c r="C157" s="30" t="s">
        <v>410</v>
      </c>
      <c r="D157" s="30" t="s">
        <v>411</v>
      </c>
      <c r="E157" s="30"/>
      <c r="F157" s="29"/>
    </row>
    <row r="158" spans="1:6" x14ac:dyDescent="0.3">
      <c r="A158" s="30"/>
      <c r="B158" s="30" t="s">
        <v>409</v>
      </c>
      <c r="C158" s="30" t="s">
        <v>412</v>
      </c>
      <c r="D158" s="30" t="s">
        <v>413</v>
      </c>
      <c r="E158" s="30"/>
      <c r="F158" s="29"/>
    </row>
    <row r="159" spans="1:6" x14ac:dyDescent="0.3">
      <c r="A159" s="30"/>
      <c r="B159" s="30" t="s">
        <v>409</v>
      </c>
      <c r="C159" s="30" t="s">
        <v>414</v>
      </c>
      <c r="D159" s="30" t="s">
        <v>415</v>
      </c>
      <c r="E159" s="30"/>
      <c r="F159" s="29"/>
    </row>
    <row r="160" spans="1:6" x14ac:dyDescent="0.3">
      <c r="A160" s="30"/>
      <c r="B160" s="30" t="s">
        <v>409</v>
      </c>
      <c r="C160" s="30" t="s">
        <v>416</v>
      </c>
      <c r="D160" s="30" t="s">
        <v>417</v>
      </c>
      <c r="E160" s="30"/>
      <c r="F160" s="29"/>
    </row>
    <row r="161" spans="1:6" x14ac:dyDescent="0.3">
      <c r="A161" s="30"/>
      <c r="B161" s="30" t="s">
        <v>409</v>
      </c>
      <c r="C161" s="30" t="s">
        <v>418</v>
      </c>
      <c r="D161" s="30" t="s">
        <v>419</v>
      </c>
      <c r="E161" s="30"/>
      <c r="F161" s="29"/>
    </row>
    <row r="162" spans="1:6" x14ac:dyDescent="0.3">
      <c r="A162" s="30"/>
      <c r="B162" s="30" t="s">
        <v>409</v>
      </c>
      <c r="C162" s="30" t="s">
        <v>420</v>
      </c>
      <c r="D162" s="30" t="s">
        <v>421</v>
      </c>
      <c r="E162" s="30"/>
      <c r="F162" s="29"/>
    </row>
    <row r="163" spans="1:6" x14ac:dyDescent="0.3">
      <c r="A163" s="30"/>
      <c r="B163" s="30" t="s">
        <v>409</v>
      </c>
      <c r="C163" s="30" t="s">
        <v>422</v>
      </c>
      <c r="D163" s="30" t="s">
        <v>423</v>
      </c>
      <c r="E163" s="30"/>
      <c r="F163" s="29"/>
    </row>
    <row r="164" spans="1:6" x14ac:dyDescent="0.3">
      <c r="A164" s="30"/>
      <c r="B164" s="30" t="s">
        <v>409</v>
      </c>
      <c r="C164" s="30" t="s">
        <v>424</v>
      </c>
      <c r="D164" s="30" t="s">
        <v>425</v>
      </c>
      <c r="E164" s="30"/>
      <c r="F164" s="29"/>
    </row>
    <row r="165" spans="1:6" x14ac:dyDescent="0.3">
      <c r="A165" s="30"/>
      <c r="B165" s="30" t="s">
        <v>409</v>
      </c>
      <c r="C165" s="30" t="s">
        <v>426</v>
      </c>
      <c r="D165" s="30" t="s">
        <v>427</v>
      </c>
      <c r="E165" s="30"/>
      <c r="F165" s="29"/>
    </row>
    <row r="166" spans="1:6" x14ac:dyDescent="0.3">
      <c r="A166" s="30"/>
      <c r="B166" s="30" t="s">
        <v>409</v>
      </c>
      <c r="C166" s="30" t="s">
        <v>428</v>
      </c>
      <c r="D166" s="30" t="s">
        <v>429</v>
      </c>
      <c r="E166" s="30"/>
      <c r="F166" s="29"/>
    </row>
    <row r="167" spans="1:6" x14ac:dyDescent="0.3">
      <c r="A167" s="30"/>
      <c r="B167" s="30" t="s">
        <v>409</v>
      </c>
      <c r="C167" s="30" t="s">
        <v>430</v>
      </c>
      <c r="D167" s="30" t="s">
        <v>431</v>
      </c>
      <c r="E167" s="30"/>
      <c r="F167" s="29"/>
    </row>
    <row r="168" spans="1:6" x14ac:dyDescent="0.3">
      <c r="A168" s="30"/>
      <c r="B168" s="30" t="s">
        <v>409</v>
      </c>
      <c r="C168" s="30" t="s">
        <v>432</v>
      </c>
      <c r="D168" s="30" t="s">
        <v>433</v>
      </c>
      <c r="E168" s="30"/>
      <c r="F168" s="29"/>
    </row>
    <row r="169" spans="1:6" x14ac:dyDescent="0.3">
      <c r="A169" s="30"/>
      <c r="B169" s="30" t="s">
        <v>409</v>
      </c>
      <c r="C169" s="30" t="s">
        <v>434</v>
      </c>
      <c r="D169" s="30" t="s">
        <v>435</v>
      </c>
      <c r="E169" s="30"/>
      <c r="F169" s="29"/>
    </row>
    <row r="170" spans="1:6" x14ac:dyDescent="0.3">
      <c r="A170" s="30"/>
      <c r="B170" s="30" t="s">
        <v>409</v>
      </c>
      <c r="C170" s="30" t="s">
        <v>436</v>
      </c>
      <c r="D170" s="30" t="s">
        <v>437</v>
      </c>
      <c r="E170" s="30"/>
      <c r="F170" s="29"/>
    </row>
    <row r="171" spans="1:6" x14ac:dyDescent="0.3">
      <c r="A171" s="30"/>
      <c r="B171" s="30" t="s">
        <v>438</v>
      </c>
      <c r="C171" s="30" t="s">
        <v>439</v>
      </c>
      <c r="D171" s="30" t="s">
        <v>440</v>
      </c>
      <c r="E171" s="30"/>
      <c r="F171" s="29"/>
    </row>
    <row r="172" spans="1:6" x14ac:dyDescent="0.3">
      <c r="A172" s="30"/>
      <c r="B172" s="30" t="s">
        <v>438</v>
      </c>
      <c r="C172" s="30" t="s">
        <v>441</v>
      </c>
      <c r="D172" s="30" t="s">
        <v>442</v>
      </c>
      <c r="E172" s="30"/>
      <c r="F172" s="29"/>
    </row>
    <row r="173" spans="1:6" x14ac:dyDescent="0.3">
      <c r="A173" s="30"/>
      <c r="B173" s="30" t="s">
        <v>438</v>
      </c>
      <c r="C173" s="30" t="s">
        <v>443</v>
      </c>
      <c r="D173" s="30" t="s">
        <v>444</v>
      </c>
      <c r="E173" s="30"/>
      <c r="F173" s="29"/>
    </row>
    <row r="174" spans="1:6" x14ac:dyDescent="0.3">
      <c r="A174" s="30"/>
      <c r="B174" s="30" t="s">
        <v>438</v>
      </c>
      <c r="C174" s="30" t="s">
        <v>445</v>
      </c>
      <c r="D174" s="30" t="s">
        <v>446</v>
      </c>
      <c r="E174" s="30"/>
      <c r="F174" s="29"/>
    </row>
    <row r="175" spans="1:6" x14ac:dyDescent="0.3">
      <c r="A175" s="30"/>
      <c r="B175" s="30" t="s">
        <v>438</v>
      </c>
      <c r="C175" s="30" t="s">
        <v>447</v>
      </c>
      <c r="D175" s="30" t="s">
        <v>448</v>
      </c>
      <c r="E175" s="30"/>
      <c r="F175" s="29"/>
    </row>
    <row r="176" spans="1:6" x14ac:dyDescent="0.3">
      <c r="A176" s="30"/>
      <c r="B176" s="30" t="s">
        <v>438</v>
      </c>
      <c r="C176" s="30" t="s">
        <v>449</v>
      </c>
      <c r="D176" s="30" t="s">
        <v>450</v>
      </c>
      <c r="E176" s="30"/>
      <c r="F176" s="29"/>
    </row>
    <row r="177" spans="1:6" x14ac:dyDescent="0.3">
      <c r="A177" s="30"/>
      <c r="B177" s="30" t="s">
        <v>438</v>
      </c>
      <c r="C177" s="30" t="s">
        <v>451</v>
      </c>
      <c r="D177" s="30" t="s">
        <v>452</v>
      </c>
      <c r="E177" s="30"/>
      <c r="F177" s="29"/>
    </row>
    <row r="178" spans="1:6" x14ac:dyDescent="0.3">
      <c r="A178" s="30"/>
      <c r="B178" s="30" t="s">
        <v>438</v>
      </c>
      <c r="C178" s="30" t="s">
        <v>453</v>
      </c>
      <c r="D178" s="30" t="s">
        <v>454</v>
      </c>
      <c r="E178" s="30"/>
      <c r="F178" s="29"/>
    </row>
    <row r="179" spans="1:6" x14ac:dyDescent="0.3">
      <c r="A179" s="30"/>
      <c r="B179" s="30" t="s">
        <v>438</v>
      </c>
      <c r="C179" s="30" t="s">
        <v>455</v>
      </c>
      <c r="D179" s="30" t="s">
        <v>456</v>
      </c>
      <c r="E179" s="30"/>
      <c r="F179" s="29"/>
    </row>
    <row r="180" spans="1:6" x14ac:dyDescent="0.3">
      <c r="A180" s="30"/>
      <c r="B180" s="30" t="s">
        <v>438</v>
      </c>
      <c r="C180" s="30" t="s">
        <v>457</v>
      </c>
      <c r="D180" s="30" t="s">
        <v>458</v>
      </c>
      <c r="E180" s="30"/>
      <c r="F180" s="29"/>
    </row>
    <row r="181" spans="1:6" x14ac:dyDescent="0.3">
      <c r="A181" s="30"/>
      <c r="B181" s="30" t="s">
        <v>438</v>
      </c>
      <c r="C181" s="30" t="s">
        <v>459</v>
      </c>
      <c r="D181" s="30" t="s">
        <v>460</v>
      </c>
      <c r="E181" s="30"/>
      <c r="F181" s="29"/>
    </row>
    <row r="182" spans="1:6" x14ac:dyDescent="0.3">
      <c r="A182" s="30"/>
      <c r="B182" s="30" t="s">
        <v>438</v>
      </c>
      <c r="C182" s="30" t="s">
        <v>461</v>
      </c>
      <c r="D182" s="30" t="s">
        <v>462</v>
      </c>
      <c r="E182" s="30"/>
      <c r="F182" s="29"/>
    </row>
    <row r="183" spans="1:6" x14ac:dyDescent="0.3">
      <c r="A183" s="30"/>
      <c r="B183" s="30"/>
      <c r="C183" s="30"/>
      <c r="D183" s="30"/>
      <c r="E183" s="30"/>
      <c r="F183" s="29"/>
    </row>
    <row r="184" spans="1:6" x14ac:dyDescent="0.3">
      <c r="A184" s="30"/>
      <c r="B184" s="30" t="s">
        <v>146</v>
      </c>
      <c r="C184" s="30" t="s">
        <v>463</v>
      </c>
      <c r="D184" s="30" t="s">
        <v>464</v>
      </c>
      <c r="E184" s="30"/>
      <c r="F184" s="29"/>
    </row>
    <row r="185" spans="1:6" x14ac:dyDescent="0.3">
      <c r="A185" s="30"/>
      <c r="B185" s="30" t="s">
        <v>146</v>
      </c>
      <c r="C185" s="30" t="s">
        <v>465</v>
      </c>
      <c r="D185" s="30" t="s">
        <v>466</v>
      </c>
      <c r="E185" s="30"/>
      <c r="F185" s="29"/>
    </row>
    <row r="186" spans="1:6" x14ac:dyDescent="0.3">
      <c r="A186" s="30"/>
      <c r="B186" s="30" t="s">
        <v>467</v>
      </c>
      <c r="C186" s="30" t="s">
        <v>468</v>
      </c>
      <c r="D186" s="30" t="s">
        <v>469</v>
      </c>
      <c r="E186" s="30"/>
      <c r="F186" s="29"/>
    </row>
    <row r="187" spans="1:6" x14ac:dyDescent="0.3">
      <c r="A187" s="30"/>
      <c r="B187" s="30" t="s">
        <v>146</v>
      </c>
      <c r="C187" s="30" t="s">
        <v>470</v>
      </c>
      <c r="D187" s="30" t="s">
        <v>471</v>
      </c>
      <c r="E187" s="30"/>
      <c r="F187" s="29"/>
    </row>
    <row r="188" spans="1:6" x14ac:dyDescent="0.3">
      <c r="A188" s="30"/>
      <c r="B188" s="30" t="s">
        <v>467</v>
      </c>
      <c r="C188" s="30" t="s">
        <v>472</v>
      </c>
      <c r="D188" s="30" t="s">
        <v>473</v>
      </c>
      <c r="E188" s="30"/>
      <c r="F188" s="29"/>
    </row>
    <row r="189" spans="1:6" x14ac:dyDescent="0.3">
      <c r="A189" s="30"/>
      <c r="B189" s="30" t="s">
        <v>467</v>
      </c>
      <c r="C189" s="30" t="s">
        <v>474</v>
      </c>
      <c r="D189" s="30" t="s">
        <v>475</v>
      </c>
      <c r="E189" s="30"/>
      <c r="F189" s="29"/>
    </row>
    <row r="190" spans="1:6" x14ac:dyDescent="0.3">
      <c r="A190" s="30"/>
      <c r="B190" s="30" t="s">
        <v>467</v>
      </c>
      <c r="C190" s="30" t="s">
        <v>476</v>
      </c>
      <c r="D190" s="30" t="s">
        <v>477</v>
      </c>
      <c r="E190" s="30"/>
      <c r="F190" s="29"/>
    </row>
    <row r="191" spans="1:6" x14ac:dyDescent="0.3">
      <c r="A191" s="30"/>
      <c r="B191" s="30" t="s">
        <v>146</v>
      </c>
      <c r="C191" s="30" t="s">
        <v>478</v>
      </c>
      <c r="D191" s="30" t="s">
        <v>479</v>
      </c>
      <c r="E191" s="30"/>
      <c r="F191" s="29"/>
    </row>
    <row r="192" spans="1:6" x14ac:dyDescent="0.3">
      <c r="A192" s="30"/>
      <c r="B192" s="30" t="s">
        <v>467</v>
      </c>
      <c r="C192" s="30" t="s">
        <v>480</v>
      </c>
      <c r="D192" s="30" t="s">
        <v>481</v>
      </c>
      <c r="E192" s="30"/>
      <c r="F192" s="29"/>
    </row>
    <row r="193" spans="1:6" x14ac:dyDescent="0.3">
      <c r="A193" s="30"/>
      <c r="B193" s="30"/>
      <c r="C193" s="30"/>
      <c r="D193" s="30"/>
      <c r="E193" s="30"/>
      <c r="F193" s="29"/>
    </row>
    <row r="194" spans="1:6" x14ac:dyDescent="0.3">
      <c r="A194" s="30"/>
      <c r="B194" s="30" t="s">
        <v>467</v>
      </c>
      <c r="C194" s="30" t="s">
        <v>482</v>
      </c>
      <c r="D194" s="30" t="s">
        <v>483</v>
      </c>
      <c r="E194" s="30"/>
      <c r="F194" s="29"/>
    </row>
    <row r="195" spans="1:6" x14ac:dyDescent="0.3">
      <c r="A195" s="30"/>
      <c r="B195" s="30"/>
      <c r="C195" s="30"/>
      <c r="D195" s="30"/>
      <c r="E195" s="30"/>
      <c r="F195" s="29"/>
    </row>
    <row r="196" spans="1:6" x14ac:dyDescent="0.3">
      <c r="A196" s="30"/>
      <c r="B196" s="30" t="s">
        <v>467</v>
      </c>
      <c r="C196" s="30" t="s">
        <v>484</v>
      </c>
      <c r="D196" s="30" t="s">
        <v>485</v>
      </c>
      <c r="E196" s="30"/>
      <c r="F196" s="29"/>
    </row>
    <row r="197" spans="1:6" x14ac:dyDescent="0.3">
      <c r="A197" s="30"/>
      <c r="B197" s="30"/>
      <c r="C197" s="30"/>
      <c r="D197" s="30"/>
      <c r="E197" s="30"/>
      <c r="F197" s="29"/>
    </row>
    <row r="198" spans="1:6" x14ac:dyDescent="0.3">
      <c r="A198" s="30"/>
      <c r="B198" s="30"/>
      <c r="C198" s="30"/>
      <c r="D198" s="30"/>
      <c r="E198" s="30"/>
      <c r="F198" s="29"/>
    </row>
    <row r="199" spans="1:6" x14ac:dyDescent="0.3">
      <c r="A199" s="30"/>
      <c r="B199" s="30" t="s">
        <v>486</v>
      </c>
      <c r="C199" s="30" t="s">
        <v>487</v>
      </c>
      <c r="D199" s="30" t="s">
        <v>488</v>
      </c>
      <c r="E199" s="30"/>
      <c r="F199" s="29"/>
    </row>
    <row r="200" spans="1:6" x14ac:dyDescent="0.3">
      <c r="A200" s="30"/>
      <c r="B200" s="30" t="s">
        <v>486</v>
      </c>
      <c r="C200" s="30" t="s">
        <v>489</v>
      </c>
      <c r="D200" s="30" t="s">
        <v>490</v>
      </c>
      <c r="E200" s="30"/>
      <c r="F200" s="29"/>
    </row>
    <row r="201" spans="1:6" x14ac:dyDescent="0.3">
      <c r="A201" s="30"/>
      <c r="B201" s="30" t="s">
        <v>486</v>
      </c>
      <c r="C201" s="30" t="s">
        <v>491</v>
      </c>
      <c r="D201" s="30" t="s">
        <v>492</v>
      </c>
      <c r="E201" s="30"/>
      <c r="F201" s="29"/>
    </row>
    <row r="202" spans="1:6" x14ac:dyDescent="0.3">
      <c r="A202" s="30"/>
      <c r="B202" s="30" t="s">
        <v>486</v>
      </c>
      <c r="C202" s="30" t="s">
        <v>493</v>
      </c>
      <c r="D202" s="30" t="s">
        <v>494</v>
      </c>
      <c r="E202" s="30"/>
      <c r="F202" s="29"/>
    </row>
    <row r="203" spans="1:6" x14ac:dyDescent="0.3">
      <c r="A203" s="30"/>
      <c r="B203" s="30" t="s">
        <v>486</v>
      </c>
      <c r="C203" s="30" t="s">
        <v>495</v>
      </c>
      <c r="D203" s="30" t="s">
        <v>496</v>
      </c>
      <c r="E203" s="30"/>
      <c r="F203" s="29"/>
    </row>
    <row r="204" spans="1:6" x14ac:dyDescent="0.3">
      <c r="A204" s="30"/>
      <c r="B204" s="30" t="s">
        <v>486</v>
      </c>
      <c r="C204" s="30" t="s">
        <v>497</v>
      </c>
      <c r="D204" s="30" t="s">
        <v>498</v>
      </c>
      <c r="E204" s="30"/>
      <c r="F204" s="29"/>
    </row>
    <row r="205" spans="1:6" x14ac:dyDescent="0.3">
      <c r="A205" s="30"/>
      <c r="B205" s="30"/>
      <c r="C205" s="30"/>
      <c r="D205" s="30"/>
      <c r="E205" s="30"/>
      <c r="F205" s="29"/>
    </row>
    <row r="206" spans="1:6" x14ac:dyDescent="0.3">
      <c r="A206" s="30"/>
      <c r="B206" s="30" t="s">
        <v>486</v>
      </c>
      <c r="C206" s="30" t="s">
        <v>499</v>
      </c>
      <c r="D206" s="30" t="s">
        <v>500</v>
      </c>
      <c r="E206" s="30"/>
      <c r="F206" s="29"/>
    </row>
    <row r="207" spans="1:6" x14ac:dyDescent="0.3">
      <c r="A207" s="30"/>
      <c r="B207" s="30"/>
      <c r="C207" s="30"/>
      <c r="D207" s="30"/>
      <c r="E207" s="30"/>
      <c r="F207" s="29"/>
    </row>
    <row r="208" spans="1:6" x14ac:dyDescent="0.3">
      <c r="A208" s="30"/>
      <c r="B208" s="30" t="s">
        <v>486</v>
      </c>
      <c r="C208" s="30" t="s">
        <v>501</v>
      </c>
      <c r="D208" s="30" t="s">
        <v>502</v>
      </c>
      <c r="E208" s="30"/>
      <c r="F208" s="29"/>
    </row>
    <row r="209" spans="1:6" x14ac:dyDescent="0.3">
      <c r="A209" s="30">
        <f>COUNTA(C157:C208)</f>
        <v>45</v>
      </c>
      <c r="B209" s="30">
        <f t="array" ref="B209">SUM(LEN(B157:B208))</f>
        <v>774</v>
      </c>
      <c r="C209" s="30">
        <f t="array" ref="C209">SUM(LEN(C157:C208))</f>
        <v>957</v>
      </c>
      <c r="D209" s="30">
        <f t="array" ref="D209">SUM(LEN(D157:D208))</f>
        <v>1106</v>
      </c>
      <c r="E209" s="30"/>
      <c r="F209" s="29"/>
    </row>
    <row r="210" spans="1:6" x14ac:dyDescent="0.3">
      <c r="A210" s="30"/>
      <c r="B210" s="30"/>
      <c r="C210" s="30"/>
      <c r="D210" s="30"/>
      <c r="E210" s="30"/>
      <c r="F210" s="29"/>
    </row>
    <row r="211" spans="1:6" x14ac:dyDescent="0.3">
      <c r="A211" s="30" t="s">
        <v>503</v>
      </c>
      <c r="B211" s="30"/>
      <c r="C211" s="30"/>
      <c r="D211" s="30"/>
      <c r="E211" s="30"/>
      <c r="F211" s="29"/>
    </row>
    <row r="212" spans="1:6" x14ac:dyDescent="0.3">
      <c r="A212" s="30"/>
      <c r="B212" s="30" t="s">
        <v>146</v>
      </c>
      <c r="C212" s="30" t="s">
        <v>504</v>
      </c>
      <c r="D212" s="30" t="s">
        <v>505</v>
      </c>
      <c r="E212" s="30"/>
      <c r="F212" s="29"/>
    </row>
    <row r="213" spans="1:6" x14ac:dyDescent="0.3">
      <c r="A213" s="30"/>
      <c r="B213" s="30" t="s">
        <v>146</v>
      </c>
      <c r="C213" s="30" t="s">
        <v>506</v>
      </c>
      <c r="D213" s="30" t="s">
        <v>507</v>
      </c>
      <c r="E213" s="30"/>
      <c r="F213" s="29"/>
    </row>
    <row r="214" spans="1:6" x14ac:dyDescent="0.3">
      <c r="A214" s="30"/>
      <c r="B214" s="30" t="s">
        <v>146</v>
      </c>
      <c r="C214" s="30" t="s">
        <v>508</v>
      </c>
      <c r="D214" s="30" t="s">
        <v>509</v>
      </c>
      <c r="E214" s="30"/>
      <c r="F214" s="29"/>
    </row>
    <row r="215" spans="1:6" x14ac:dyDescent="0.3">
      <c r="A215" s="30"/>
      <c r="B215" s="30" t="s">
        <v>146</v>
      </c>
      <c r="C215" s="30" t="s">
        <v>510</v>
      </c>
      <c r="D215" s="30" t="s">
        <v>511</v>
      </c>
      <c r="E215" s="30"/>
      <c r="F215" s="29"/>
    </row>
    <row r="216" spans="1:6" x14ac:dyDescent="0.3">
      <c r="A216" s="30"/>
      <c r="B216" s="30" t="s">
        <v>146</v>
      </c>
      <c r="C216" s="30" t="s">
        <v>512</v>
      </c>
      <c r="D216" s="30" t="s">
        <v>513</v>
      </c>
      <c r="E216" s="30"/>
      <c r="F216" s="29"/>
    </row>
    <row r="217" spans="1:6" x14ac:dyDescent="0.3">
      <c r="A217" s="30"/>
      <c r="B217" s="30" t="s">
        <v>146</v>
      </c>
      <c r="C217" s="30" t="s">
        <v>514</v>
      </c>
      <c r="D217" s="30" t="s">
        <v>515</v>
      </c>
      <c r="E217" s="30"/>
      <c r="F217" s="29"/>
    </row>
    <row r="218" spans="1:6" x14ac:dyDescent="0.3">
      <c r="A218" s="30"/>
      <c r="B218" s="30" t="s">
        <v>146</v>
      </c>
      <c r="C218" s="30" t="s">
        <v>516</v>
      </c>
      <c r="D218" s="30" t="s">
        <v>517</v>
      </c>
      <c r="E218" s="30"/>
      <c r="F218" s="29"/>
    </row>
    <row r="219" spans="1:6" x14ac:dyDescent="0.3">
      <c r="A219" s="30"/>
      <c r="B219" s="30" t="s">
        <v>146</v>
      </c>
      <c r="C219" s="30" t="s">
        <v>518</v>
      </c>
      <c r="D219" s="30" t="s">
        <v>519</v>
      </c>
      <c r="E219" s="30"/>
      <c r="F219" s="29"/>
    </row>
    <row r="220" spans="1:6" x14ac:dyDescent="0.3">
      <c r="A220" s="30"/>
      <c r="B220" s="30"/>
      <c r="C220" s="30"/>
      <c r="D220" s="30"/>
      <c r="E220" s="30"/>
      <c r="F220" s="29"/>
    </row>
    <row r="221" spans="1:6" x14ac:dyDescent="0.3">
      <c r="A221" s="30"/>
      <c r="B221" s="30" t="s">
        <v>146</v>
      </c>
      <c r="C221" s="30" t="s">
        <v>520</v>
      </c>
      <c r="D221" s="30" t="s">
        <v>521</v>
      </c>
      <c r="E221" s="30"/>
      <c r="F221" s="29"/>
    </row>
    <row r="222" spans="1:6" x14ac:dyDescent="0.3">
      <c r="A222" s="30"/>
      <c r="B222" s="30" t="s">
        <v>146</v>
      </c>
      <c r="C222" s="30" t="s">
        <v>522</v>
      </c>
      <c r="D222" s="30" t="s">
        <v>523</v>
      </c>
      <c r="E222" s="30"/>
      <c r="F222" s="29"/>
    </row>
    <row r="223" spans="1:6" x14ac:dyDescent="0.3">
      <c r="A223" s="30"/>
      <c r="B223" s="30" t="s">
        <v>146</v>
      </c>
      <c r="C223" s="30" t="s">
        <v>524</v>
      </c>
      <c r="D223" s="30" t="s">
        <v>525</v>
      </c>
      <c r="E223" s="30"/>
      <c r="F223" s="29"/>
    </row>
    <row r="224" spans="1:6" x14ac:dyDescent="0.3">
      <c r="A224" s="30">
        <f>COUNTA(C212:C223)</f>
        <v>11</v>
      </c>
      <c r="B224" s="30">
        <f t="array" ref="B224">SUM(LEN(B212:B223))</f>
        <v>55</v>
      </c>
      <c r="C224" s="30">
        <f t="array" ref="C224">SUM(LEN(C212:C223))</f>
        <v>167</v>
      </c>
      <c r="D224" s="30">
        <f t="array" ref="D224">SUM(LEN(D212:D223))</f>
        <v>238</v>
      </c>
      <c r="E224" s="30"/>
      <c r="F224" s="29"/>
    </row>
    <row r="225" spans="1:7" x14ac:dyDescent="0.3">
      <c r="A225" s="30"/>
      <c r="B225" s="30"/>
      <c r="C225" s="30"/>
      <c r="D225" s="30"/>
      <c r="E225" s="30"/>
      <c r="F225" s="29"/>
    </row>
    <row r="226" spans="1:7" x14ac:dyDescent="0.3">
      <c r="A226" s="30"/>
      <c r="B226" s="30"/>
      <c r="C226" s="30"/>
      <c r="D226" s="30"/>
      <c r="E226" s="30"/>
      <c r="F226" s="29"/>
    </row>
    <row r="227" spans="1:7" x14ac:dyDescent="0.3">
      <c r="A227" s="30" t="s">
        <v>526</v>
      </c>
      <c r="B227" s="30"/>
      <c r="C227" s="30"/>
      <c r="D227" s="30"/>
      <c r="E227" s="30"/>
      <c r="F227" s="29"/>
    </row>
    <row r="228" spans="1:7" x14ac:dyDescent="0.3">
      <c r="A228" s="30">
        <f>SUM(A209,A224,A88)</f>
        <v>136</v>
      </c>
      <c r="B228" s="30">
        <f>SUM(B209,B224,B88)</f>
        <v>2387</v>
      </c>
      <c r="C228" s="30">
        <f>SUM(C209,C224,C88)</f>
        <v>2717</v>
      </c>
      <c r="D228" s="30">
        <f>SUM(D209,D224,D88)</f>
        <v>3192</v>
      </c>
      <c r="E228" s="30"/>
      <c r="F228" s="29"/>
    </row>
    <row r="229" spans="1:7" x14ac:dyDescent="0.3">
      <c r="A229" s="30" t="s">
        <v>308</v>
      </c>
      <c r="B229" s="30"/>
      <c r="C229" s="30"/>
      <c r="D229" s="30"/>
      <c r="E229" s="30"/>
      <c r="F229" s="29"/>
    </row>
    <row r="230" spans="1:7" x14ac:dyDescent="0.3">
      <c r="A230" s="30">
        <f>SUM(A209,A224,A88,A154,A121)</f>
        <v>190</v>
      </c>
      <c r="B230" s="30">
        <f>SUM(B209,B224,B88,B154,B121)</f>
        <v>3049</v>
      </c>
      <c r="C230" s="30">
        <f>SUM(C209,C224,C88,C154,C121)</f>
        <v>4057</v>
      </c>
      <c r="D230" s="30">
        <f>SUM(D209,D224,D88,D154,D121)</f>
        <v>4700</v>
      </c>
      <c r="E230" s="30"/>
      <c r="F230" s="29"/>
    </row>
    <row r="232" spans="1:7" x14ac:dyDescent="0.3">
      <c r="A232" t="s">
        <v>527</v>
      </c>
      <c r="B232">
        <f>'Cassandra data sizing'!B29</f>
        <v>10</v>
      </c>
      <c r="C232" t="s">
        <v>528</v>
      </c>
      <c r="D232" t="s">
        <v>529</v>
      </c>
      <c r="E232" t="s">
        <v>530</v>
      </c>
    </row>
    <row r="233" spans="1:7" x14ac:dyDescent="0.3">
      <c r="A233" t="s">
        <v>531</v>
      </c>
      <c r="B233">
        <f>'Cassandra data sizing'!B24</f>
        <v>1</v>
      </c>
      <c r="C233">
        <f>SUM(C88:D88)+A88*27</f>
        <v>5601</v>
      </c>
      <c r="D233">
        <f>(C88 + 3*A88 + 36*A88+B88+10*A88)*B233</f>
        <v>7071</v>
      </c>
      <c r="E233">
        <f>(A88*B233)*(36 + 16*(604800/B232))</f>
        <v>77417280</v>
      </c>
    </row>
    <row r="234" spans="1:7" x14ac:dyDescent="0.3">
      <c r="A234" t="s">
        <v>532</v>
      </c>
      <c r="B234">
        <f>'Cassandra data sizing'!B24</f>
        <v>1</v>
      </c>
      <c r="C234">
        <f>SUM(C121:D121)+A121*27+C233</f>
        <v>7543</v>
      </c>
      <c r="D234">
        <f>(C121 + 3*A121 + 36*A121+B121+10*A121+(C88 + 3*A88 + 36*A88+B88+10*A88))*B234</f>
        <v>9395</v>
      </c>
      <c r="E234">
        <f>(A121*B234)*(36 + 16*(604800/B232)) + (A88*B233)*(36 + 16*(604800/B232))</f>
        <v>101610180</v>
      </c>
    </row>
    <row r="235" spans="1:7" x14ac:dyDescent="0.3">
      <c r="A235" t="s">
        <v>347</v>
      </c>
      <c r="B235">
        <f>'Cassandra data sizing'!B25</f>
        <v>1</v>
      </c>
      <c r="C235">
        <f>SUM(C154:D154)+A154*25</f>
        <v>2306</v>
      </c>
      <c r="D235">
        <f>(C154 + 3*A154 + 36*A154+B154+10*A154)*B235</f>
        <v>2324</v>
      </c>
      <c r="E235">
        <f>(A154*B235)*(36 + 16*(604800/B232))</f>
        <v>28063764</v>
      </c>
    </row>
    <row r="236" spans="1:7" x14ac:dyDescent="0.3">
      <c r="A236" t="s">
        <v>408</v>
      </c>
      <c r="B236">
        <f>'Cassandra data sizing'!B26</f>
        <v>1</v>
      </c>
      <c r="C236">
        <f>SUM(C209:D209)+A209*15</f>
        <v>2738</v>
      </c>
      <c r="D236">
        <f>(C209 + 3*A209 + 36*A209+B209+10*A209)*B236</f>
        <v>3936</v>
      </c>
      <c r="E236">
        <f>(A209*B236)*(36 + 16*(604800/B232))</f>
        <v>43547220</v>
      </c>
    </row>
    <row r="237" spans="1:7" x14ac:dyDescent="0.3">
      <c r="A237" t="s">
        <v>503</v>
      </c>
      <c r="B237">
        <f>'Cassandra data sizing'!B27</f>
        <v>1</v>
      </c>
      <c r="C237">
        <f>SUM(C224:D224)+A224*13</f>
        <v>548</v>
      </c>
      <c r="D237">
        <f>(C224 + 3*A224 + 36*A224+B224+10*A224)*B237</f>
        <v>761</v>
      </c>
      <c r="E237">
        <f>(A224*B237)*(36 + 16*(604800/B232))</f>
        <v>10644876</v>
      </c>
    </row>
    <row r="239" spans="1:7" x14ac:dyDescent="0.3">
      <c r="A239" t="s">
        <v>308</v>
      </c>
      <c r="C239">
        <f>SUM(C234,C235,C236,C237)/1024</f>
        <v>12.8271484375</v>
      </c>
      <c r="D239">
        <f>SUM(D234,D235,D236,D237)/1024</f>
        <v>16.03125</v>
      </c>
      <c r="E239">
        <f>SUM(E234,E235,E236,E237)/1024</f>
        <v>179556.6796875</v>
      </c>
      <c r="F239">
        <f>SUM(C239:E239)/1024</f>
        <v>175.37650203704834</v>
      </c>
      <c r="G239" t="s">
        <v>533</v>
      </c>
    </row>
    <row r="240" spans="1:7" x14ac:dyDescent="0.3">
      <c r="A240" t="s">
        <v>526</v>
      </c>
      <c r="C240">
        <f>SUM(C233,C236,C237)/1024</f>
        <v>8.6787109375</v>
      </c>
      <c r="D240">
        <f>SUM(D233,D236,D237)/1024</f>
        <v>11.4921875</v>
      </c>
      <c r="E240">
        <f>SUM(E233,E236,E237)/1024</f>
        <v>128524.78125</v>
      </c>
      <c r="F240">
        <f>SUM(C240:E240)/1024</f>
        <v>125.5321798324585</v>
      </c>
      <c r="G240" t="s">
        <v>533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D28" sqref="D28"/>
    </sheetView>
  </sheetViews>
  <sheetFormatPr defaultRowHeight="14.4" x14ac:dyDescent="0.3"/>
  <cols>
    <col min="1" max="1" width="63" customWidth="1"/>
    <col min="3" max="3" width="43.77734375" customWidth="1"/>
    <col min="4" max="4" width="51.109375" customWidth="1"/>
  </cols>
  <sheetData>
    <row r="1" spans="1:4" x14ac:dyDescent="0.3">
      <c r="A1" t="s">
        <v>557</v>
      </c>
    </row>
    <row r="2" spans="1:4" ht="15" thickBot="1" x14ac:dyDescent="0.35"/>
    <row r="3" spans="1:4" ht="15" thickBot="1" x14ac:dyDescent="0.35">
      <c r="A3" s="42" t="s">
        <v>96</v>
      </c>
      <c r="B3" s="42"/>
      <c r="C3" s="42" t="s">
        <v>94</v>
      </c>
      <c r="D3" s="44"/>
    </row>
    <row r="4" spans="1:4" x14ac:dyDescent="0.3">
      <c r="A4" s="4" t="s">
        <v>558</v>
      </c>
      <c r="B4" s="11">
        <v>2</v>
      </c>
      <c r="C4" s="3" t="s">
        <v>559</v>
      </c>
      <c r="D4" s="5"/>
    </row>
    <row r="5" spans="1:4" x14ac:dyDescent="0.3">
      <c r="A5" s="6" t="s">
        <v>560</v>
      </c>
      <c r="B5" s="12">
        <v>7000</v>
      </c>
      <c r="C5" s="2" t="s">
        <v>564</v>
      </c>
      <c r="D5" s="5"/>
    </row>
    <row r="6" spans="1:4" x14ac:dyDescent="0.3">
      <c r="A6" s="6"/>
      <c r="B6" s="12"/>
      <c r="C6" s="2"/>
      <c r="D6" s="5"/>
    </row>
    <row r="7" spans="1:4" x14ac:dyDescent="0.3">
      <c r="A7" s="6" t="s">
        <v>561</v>
      </c>
      <c r="B7" s="12">
        <f>B4 * 5 *225</f>
        <v>2250</v>
      </c>
      <c r="C7" s="2"/>
      <c r="D7" s="5"/>
    </row>
    <row r="8" spans="1:4" x14ac:dyDescent="0.3">
      <c r="A8" s="6" t="s">
        <v>562</v>
      </c>
      <c r="B8" s="12">
        <f>B5 * 2</f>
        <v>14000</v>
      </c>
      <c r="C8" s="2"/>
      <c r="D8" s="5"/>
    </row>
    <row r="9" spans="1:4" x14ac:dyDescent="0.3">
      <c r="A9" s="6" t="s">
        <v>563</v>
      </c>
      <c r="B9" s="12">
        <f>B5 * 2</f>
        <v>14000</v>
      </c>
      <c r="C9" s="2"/>
      <c r="D9" s="5"/>
    </row>
    <row r="10" spans="1:4" x14ac:dyDescent="0.3">
      <c r="A10" s="6"/>
      <c r="B10" s="12"/>
      <c r="C10" s="2"/>
      <c r="D10" s="5"/>
    </row>
    <row r="11" spans="1:4" x14ac:dyDescent="0.3">
      <c r="A11" s="6"/>
      <c r="B11" s="12"/>
      <c r="C11" s="2"/>
      <c r="D11" s="5"/>
    </row>
    <row r="12" spans="1:4" x14ac:dyDescent="0.3">
      <c r="A12" s="6" t="s">
        <v>565</v>
      </c>
      <c r="B12" s="12">
        <f>SUM(B7,B8,B9)</f>
        <v>30250</v>
      </c>
      <c r="C12" s="2"/>
      <c r="D12" s="5"/>
    </row>
    <row r="13" spans="1:4" x14ac:dyDescent="0.3">
      <c r="A13" s="6"/>
      <c r="B13" s="12"/>
      <c r="C13" s="2"/>
      <c r="D13" s="5"/>
    </row>
  </sheetData>
  <mergeCells count="2">
    <mergeCell ref="A3:B3"/>
    <mergeCell ref="C3:D3"/>
  </mergeCells>
  <dataValidations count="1">
    <dataValidation operator="lessThanOrEqual" allowBlank="1" showInputMessage="1" showErrorMessage="1" errorTitle="Invalid Input" error="Feature Server supports maximum of 8000 devices." sqref="B5" xr:uid="{00000000-0002-0000-0300-00000000000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Cassandra data sizing</vt:lpstr>
      <vt:lpstr>Monitoring</vt:lpstr>
      <vt:lpstr>Network Hard Disk sizing</vt:lpstr>
    </vt:vector>
  </TitlesOfParts>
  <Company>Genesys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igorr</dc:creator>
  <cp:lastModifiedBy>Jabashree Amudha</cp:lastModifiedBy>
  <dcterms:created xsi:type="dcterms:W3CDTF">2013-05-16T00:05:14Z</dcterms:created>
  <dcterms:modified xsi:type="dcterms:W3CDTF">2020-01-14T06:40:00Z</dcterms:modified>
</cp:coreProperties>
</file>